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7790" activeTab="1"/>
  </bookViews>
  <sheets>
    <sheet name="Wegleitung " sheetId="1" r:id="rId1"/>
    <sheet name="Deckungsdifferenz Netz" sheetId="2" r:id="rId2"/>
    <sheet name="Deckungsdifferenz Energie" sheetId="3" r:id="rId3"/>
  </sheets>
  <externalReferences>
    <externalReference r:id="rId6"/>
  </externalReferences>
  <definedNames>
    <definedName name="_xlfn._FV" hidden="1">#NAME?</definedName>
    <definedName name="_xlfn.IFERROR" hidden="1">#NAME?</definedName>
    <definedName name="_xlfn.SINGLE" hidden="1">#NAME?</definedName>
    <definedName name="_xlnm.Print_Area" localSheetId="2">'Deckungsdifferenz Energie'!$A$1:$L$72</definedName>
    <definedName name="_xlnm.Print_Area" localSheetId="1">'Deckungsdifferenz Netz'!$A$1:$AH$94</definedName>
  </definedNames>
  <calcPr fullCalcOnLoad="1"/>
</workbook>
</file>

<file path=xl/sharedStrings.xml><?xml version="1.0" encoding="utf-8"?>
<sst xmlns="http://schemas.openxmlformats.org/spreadsheetml/2006/main" count="337" uniqueCount="245">
  <si>
    <t>Übersicht</t>
  </si>
  <si>
    <t>Hier sind sämtliche Deckungsdifferenzen zu erfassen, die keiner der anderen Kategorien zugeordnet werden können. Differenzen, die in den Folgeperioden kostenmindernd zu berücksichtigen sind (Überdeckungen), erhalten ein positives Vorzeichen. Kostenerhöhend zu berücksichtigende Beträge (Unterdeckungen) erhalten ein negatives Vorzeichen. Beschreiben Sie bitte in der Spalte 'Bemerkungen', woraus diese Differenzen resultieren.</t>
  </si>
  <si>
    <t xml:space="preserve">2. Von der ElCom verfügte Anpassung </t>
  </si>
  <si>
    <t xml:space="preserve">Sind bei einer Kosten- oder Tarifprüfung der ElCom Deckungsdifferenzen festgestellt worden, sind diese unter Position 2 zu erfassen. Beträge, die in den Folgeperioden kostenmindernd angesetzt werden müssen (Überdeckungen) erhalten ein positives Vorzeichen; dürfen kostenerhöhende Beträge berücksichtigt werden (Unterdeckungen), sind diese mit negativem Vorzeichen einzutragen.    </t>
  </si>
  <si>
    <t>3. Sonstige Deckungsdifferenzen</t>
  </si>
  <si>
    <t>Deckungsdifferenzen Netz</t>
  </si>
  <si>
    <t>Deckungsdifferenzen Energie</t>
  </si>
  <si>
    <t>Sowohl die der Tarifierung unterstellten Kosten als auch die Erlöse treffen in der Realität nie exakt ein. So gibt es bspw. für das Netz Differenzen zwischen dem Mengengerüst, auf dem die Tarifkalkulation beruht, und dem tatsächlichen Mengengerüst einer Kalkulationsperiode. Zudem beruhen die Tarife aufgrund des Basisjahrprinzips auf dem letzten zur Verfügung stehenden Abschluss und den kalkulatorischen Restwerten des Anlagevermögens aus dem Basisjahr. Deswegen ist nach Abschluss des Jahres eine Nachkalkulation notwendig, um allfällige Kostenüber- oder -unterdeckungen festzustellen.</t>
  </si>
  <si>
    <t>Zur Berechnung der Deckungsdifferenzen für die Energie werden Werte des Referenzzeitraums (Zeitraum, für den die Deckungsdifferenz berechnet wird) verwendet. Die dazu verwendeten Werte können der Finanzbuchhaltung entnommen werden sofern es sich nicht um kalkulatorische Kosten für Abschreibung und Verzinsung handelt.</t>
  </si>
  <si>
    <t>1. Deckungsdifferenzen Netz  letztes abgeschlossenes Geschäftsjahr</t>
  </si>
  <si>
    <t>1. Deckungsdifferenzen Energie  letztes abgeschlossenes Geschäftsjahr</t>
  </si>
  <si>
    <t>Zur Berechnung der Deckungsdifferenzen für das Netz werden sowohl für das eigene als auch das vorgelagerte Netz und die durch Swissgrid in Rechnung gestellten Systemdienstleistungen (SDL) Werte des Referenzzeitraums (Zeitraum, für den die Deckungsdifferenz berechnet wird) verwendet. Die dazu verwendeten Werte können der Finanzbuchhaltung entnommen werden, sofern es sich nicht um kalkulatorische Kosten für Abschreibung und Verzinsung handelt.</t>
  </si>
  <si>
    <t>Hier sind sämtliche Deckungsdifferenzen zu erfassen, die keiner der anderen Kategorien zugeordnet werden können. Beträge, die in den Folgeperioden kostenmindernd zu berücksichtigen sind (Überdeckungen), erhalten ein positives Vorzeichen. Kostenerhöhend zu berücksichtigende Beträge (Unterdeckungen) erhalten ein negatives Vorzeichen. Beschreiben Sie bitte in der Spalte 'Bemerkungen', woraus diese Differenzen resultieren.</t>
  </si>
  <si>
    <t>In der Position Kauf sind die Gesamtkosten für die Energiemengen anzugeben, die über die Strombörsen oder zu Marktpreisen von Energiehändlern beschafft werden sowie Kaufpreise aus langfristigen Bezugsverträgen. Nicht enthalten sind die eigenen Verwaltungskosten für den Energieeinkauf, die unter den Verwaltungs- und Vertriebskosten aufgeführt werden. In Abzuzg zu bringen sind zudem die Kosten für die Netzverluste, da diese zu den Netzkosten und nicht Energiekosten gehören.</t>
  </si>
  <si>
    <t>Die zu saldierenden Beträge für die Deckungsdifferenz Netz sind sachgerecht auf die einzelnen Netzebenen zu verteilen. Da bedeutet, dass die jeweiligen Deckungsdifferenzen auf der Netzebene berücksichtigt werden, auf der sie entstanden sind.</t>
  </si>
  <si>
    <t>Die Übersicht fasst den Saldovortrag der Vorjahre (Spalte 1) und die Deckungsdifferenz des Geschäftsjahres (Spalte 2) zum Gesamtsaldo in Spalte 3 zusammen. In Spalte 6 tragen Sie den tarifwirksam verwendeten Betrag für die letzte Tarifberechnung ein. Anschliessend wird in Spalte 8 automatisch der für die neue Tarifkalkulation anrechenbare Betrag ermittelt. Dazu wird der in Spalte 7 berechnete Übertrag in Folgeperiode (SUMME Spalte 4, 5 und 6) durch drei geteilt. Sollte eine Verteilung des Saldos auf mehr oder weniger als drei Jahre angezeigt sein, können Sie den Betrag in Spalte 8 manuell entsprechend anpassen. Sofern Sie von dieser Möglichkeit Gebrauch machen, erläutern Sie Ihr Vorgehen bitte im Feld Bemerkungen.</t>
  </si>
  <si>
    <t>Die Übersicht fasst den Saldovortrag der Vorjahre (Spalte 1) und die Deckungsdifferenz des Geschäftsjahres (Spalte 2) zum Gesamtsaldo in Spalte 3 zusammen. In Spalte 6 tragen Sie den tarifwirksam verwendeten Betrag für die letzte Tarifberechnung ein. Anschliessend wird in Spalte 8 automatisch der für die neue Tarifkalkulation anrechenbare Betrag ermittelt. Dazu wird der in Spalte 7 berechnete Übertrag in Folgeperiode (SUMME Spalte 5 und 6) durch drei geteilt. Sollte eine Verteilung des Saldos auf mehr oder weniger als drei Jahre angezeigt sein, können Sie den Betrag in Spalte 8 manuell entsprechend anpassen. Sofern Sie von dieser Möglichkeit Gebrauch machen, erläutern Sie Ihr Vorgehen bitte im Feld Bemerkungen.</t>
  </si>
  <si>
    <t>Weisung 2/2019: Wegleitung zum Erhebungsbogen Deckungsdifferenzen</t>
  </si>
  <si>
    <r>
      <t>Um die B</t>
    </r>
    <r>
      <rPr>
        <sz val="10"/>
        <rFont val="Arial"/>
        <family val="2"/>
      </rPr>
      <t xml:space="preserve">erechnung für das eigene Netz durchführen zu können, werden die Umsatzerlöse aus Netznutzungsentgelten des Referenzzeitraums, bereinigt um Abgaben und Leistungen an das Gemeinwesen, um Bundesabgaben zur Förderung der erneuerbaren Energien, Stützung der Grosswasserkraft sowie für ökologische Sanierungen der Wasserkraft und um </t>
    </r>
    <r>
      <rPr>
        <sz val="10"/>
        <color theme="1"/>
        <rFont val="Arial"/>
        <family val="2"/>
      </rPr>
      <t xml:space="preserve">die sonstigen Erlöse des Geschäftsjahres ermittelt. Anschliessend werden die im Referenzzeitraum angefallenen Netzkosten in Abzug gebracht (ohne Kosten für Abgaben und Leistungen an das Gemeinwesen, </t>
    </r>
    <r>
      <rPr>
        <sz val="10"/>
        <rFont val="Arial"/>
        <family val="2"/>
      </rPr>
      <t xml:space="preserve">Bundesabgaben zur Förderung der erneuerbaren Energien, Stützung der Grosswasserkraft sowie für ökologische Sanierungen der Wasserkraft und Deckungsdifferenzen aus den Vorjahren). </t>
    </r>
  </si>
  <si>
    <t>WACC-Produktion Nachkalkulation</t>
  </si>
  <si>
    <t>WACC-Produktion Plankalkulation</t>
  </si>
  <si>
    <t>Berechnung</t>
  </si>
  <si>
    <t>Berechnung für das Tarifjahr</t>
  </si>
  <si>
    <r>
      <t xml:space="preserve">Verrechnen Sie Ihren Kunden in Grundversorgung Energie gem. Art. 6 Abs. 5 </t>
    </r>
    <r>
      <rPr>
        <b/>
        <vertAlign val="superscript"/>
        <sz val="10"/>
        <color indexed="10"/>
        <rFont val="Arial"/>
        <family val="2"/>
      </rPr>
      <t>bis</t>
    </r>
    <r>
      <rPr>
        <b/>
        <sz val="10"/>
        <color indexed="10"/>
        <rFont val="Arial"/>
        <family val="2"/>
      </rPr>
      <t xml:space="preserve"> StromVG?</t>
    </r>
  </si>
  <si>
    <t>Hr. Reinelt: Register und Antwort in den Stammdaten hinterlegen</t>
  </si>
  <si>
    <t>Verrechnen Sie Ihren Kunden in Grundversorgung Energie gem. Art. 31 EnG (Marktprämie und Grundversorgung)?</t>
  </si>
  <si>
    <t>Referenzzeitraum der Deckungsdifferenzen Energie</t>
  </si>
  <si>
    <t>von</t>
  </si>
  <si>
    <t>bis</t>
  </si>
  <si>
    <t>Welchen Zinssatz (WACC) haben Sie für die Verzinsung der Produktionsanlagen verwendet?</t>
  </si>
  <si>
    <t>Umsatzerlöse aus Energielieferung</t>
  </si>
  <si>
    <t>Zeitraum: von</t>
  </si>
  <si>
    <r>
      <t xml:space="preserve">Erlöse ingesamt
</t>
    </r>
    <r>
      <rPr>
        <sz val="10"/>
        <rFont val="Arial"/>
        <family val="2"/>
      </rPr>
      <t>[CHF]</t>
    </r>
  </si>
  <si>
    <r>
      <t xml:space="preserve">davon Kunden in Grundversorgung 
</t>
    </r>
    <r>
      <rPr>
        <sz val="10"/>
        <color indexed="12"/>
        <rFont val="Arial"/>
        <family val="2"/>
      </rPr>
      <t>[CHF]</t>
    </r>
  </si>
  <si>
    <t>Liefermenge 
[MWh]</t>
  </si>
  <si>
    <r>
      <t>davon Kunden in Grundversorgung
[</t>
    </r>
    <r>
      <rPr>
        <b/>
        <sz val="10"/>
        <rFont val="Arial"/>
        <family val="2"/>
      </rPr>
      <t>MWh]</t>
    </r>
  </si>
  <si>
    <t>Anteil Kunden in Grundversorgung
[%]</t>
  </si>
  <si>
    <t>Rp/kWh</t>
  </si>
  <si>
    <t>davon Kunden in Grundversorgung [Rp/kWh]</t>
  </si>
  <si>
    <t>Bemerkungen</t>
  </si>
  <si>
    <t>Umsatzerlöse aus Energielieferung (ohne Verlustenergie Netz)</t>
  </si>
  <si>
    <t>Gestehungskosten</t>
  </si>
  <si>
    <t>Gestehungskosten Energielieferung</t>
  </si>
  <si>
    <r>
      <t xml:space="preserve">Kosten
</t>
    </r>
    <r>
      <rPr>
        <sz val="10"/>
        <rFont val="Arial"/>
        <family val="2"/>
      </rPr>
      <t>[CHF]</t>
    </r>
  </si>
  <si>
    <t>MWh-Anteil
Liefermenge
[%]</t>
  </si>
  <si>
    <t>Eigene Produktion</t>
  </si>
  <si>
    <t xml:space="preserve">     - davon Grosswasserkraft</t>
  </si>
  <si>
    <t>Siehe Formular 5.4</t>
  </si>
  <si>
    <t>Kauf (inkl. Ausgleichsenergie, ohne HKN)</t>
  </si>
  <si>
    <t>Kauf Herkunftsnachweise</t>
  </si>
  <si>
    <t>./. Eigene Netzverluste</t>
  </si>
  <si>
    <t>Total Beschaffung ohne Netzverluste</t>
  </si>
  <si>
    <t>Verwaltungs- und Vertriebskosten (ohne Deckungsdifferenz)</t>
  </si>
  <si>
    <t>Sonstige Kosten der Energielieferung</t>
  </si>
  <si>
    <t>Gewinn des Vertriebes</t>
  </si>
  <si>
    <t>Total Gestehungskosten Energielieferung</t>
  </si>
  <si>
    <t>Verwendung Deckungsdifferenzen</t>
  </si>
  <si>
    <t>Tarifierte Gestehungskosten</t>
  </si>
  <si>
    <t>2. Von der ElCom bzw. höheren Instanzen verfügte Anpassung</t>
  </si>
  <si>
    <t>(Tarifreduktionen + / Tariferhöhungen -)</t>
  </si>
  <si>
    <t>[Datum]</t>
  </si>
  <si>
    <t>[CHF]</t>
  </si>
  <si>
    <t>Kostenanpassung gemäss Verfügung vom</t>
  </si>
  <si>
    <t xml:space="preserve">3. Sonstige Deckungsdifferenzen </t>
  </si>
  <si>
    <t>(Mehrkosten -  / Mehrerlöse +)</t>
  </si>
  <si>
    <t>= Überdeckung (+) / Unterdeckung (-)</t>
  </si>
  <si>
    <t>(Überdeckung + / Unterdeckung -)</t>
  </si>
  <si>
    <t>Deckungsdifferenz insgesamt</t>
  </si>
  <si>
    <t>Spalte 1</t>
  </si>
  <si>
    <t>Saldovortrag
aus Vorperiode</t>
  </si>
  <si>
    <t>Deckungsdifferenz</t>
  </si>
  <si>
    <t>Gesamtsaldo</t>
  </si>
  <si>
    <t xml:space="preserve">kalkulatorische </t>
  </si>
  <si>
    <t>verwendet für</t>
  </si>
  <si>
    <t>Übertrag in</t>
  </si>
  <si>
    <t>angerechnet für</t>
  </si>
  <si>
    <t>Zinsen</t>
  </si>
  <si>
    <t>inkl. Zinsen</t>
  </si>
  <si>
    <t>Folgeperiode</t>
  </si>
  <si>
    <t>Bemerkungen:</t>
  </si>
  <si>
    <t>Button 40</t>
  </si>
  <si>
    <t>Button 41</t>
  </si>
  <si>
    <t>Button 42</t>
  </si>
  <si>
    <t>Button 80</t>
  </si>
  <si>
    <t>Button 81</t>
  </si>
  <si>
    <t>Button 82</t>
  </si>
  <si>
    <t>Button 83</t>
  </si>
  <si>
    <t>Button 84</t>
  </si>
  <si>
    <t>Button 85</t>
  </si>
  <si>
    <t>Button 86</t>
  </si>
  <si>
    <t>Button 87</t>
  </si>
  <si>
    <t>Button 88</t>
  </si>
  <si>
    <t>Button 89</t>
  </si>
  <si>
    <t>Button 90</t>
  </si>
  <si>
    <t>Button 91</t>
  </si>
  <si>
    <t>Button 92</t>
  </si>
  <si>
    <t>Button 93</t>
  </si>
  <si>
    <t>Button 94</t>
  </si>
  <si>
    <t>Button 95</t>
  </si>
  <si>
    <t>Button 96</t>
  </si>
  <si>
    <t>Button 97</t>
  </si>
  <si>
    <t>Button 98</t>
  </si>
  <si>
    <t>Button 99</t>
  </si>
  <si>
    <t>Button 100</t>
  </si>
  <si>
    <t>Button 101</t>
  </si>
  <si>
    <t>Button 102</t>
  </si>
  <si>
    <t>Button 103</t>
  </si>
  <si>
    <r>
      <t xml:space="preserve">Zeitraum der Nachkalkulation                                    </t>
    </r>
    <r>
      <rPr>
        <sz val="10"/>
        <rFont val="Arial"/>
        <family val="2"/>
      </rPr>
      <t>von</t>
    </r>
  </si>
  <si>
    <t>nicht benötigt</t>
  </si>
  <si>
    <r>
      <t xml:space="preserve">Referenzzeitraum der Nachkalkulation:                               </t>
    </r>
    <r>
      <rPr>
        <sz val="10"/>
        <rFont val="Arial"/>
        <family val="2"/>
      </rPr>
      <t>von</t>
    </r>
  </si>
  <si>
    <t>bis:</t>
  </si>
  <si>
    <t>Energie</t>
  </si>
  <si>
    <t>Nummerierung in Anlehnung an KRSV-CH 2018</t>
  </si>
  <si>
    <t xml:space="preserve"> SUMME aller
Kosten
[CHF]</t>
  </si>
  <si>
    <t>∑
Energie-Kunden</t>
  </si>
  <si>
    <t>Netz
∑
[CHF]</t>
  </si>
  <si>
    <r>
      <rPr>
        <b/>
        <sz val="10"/>
        <rFont val="Arial"/>
        <family val="2"/>
      </rPr>
      <t>NE1</t>
    </r>
    <r>
      <rPr>
        <sz val="10"/>
        <color theme="1"/>
        <rFont val="Arial"/>
        <family val="2"/>
      </rPr>
      <t xml:space="preserve">
</t>
    </r>
    <r>
      <rPr>
        <sz val="10"/>
        <rFont val="Arial"/>
        <family val="2"/>
      </rPr>
      <t>[CHF]</t>
    </r>
  </si>
  <si>
    <r>
      <rPr>
        <b/>
        <sz val="10"/>
        <rFont val="Arial"/>
        <family val="2"/>
      </rPr>
      <t>NE2</t>
    </r>
    <r>
      <rPr>
        <sz val="10"/>
        <color theme="1"/>
        <rFont val="Arial"/>
        <family val="2"/>
      </rPr>
      <t xml:space="preserve">
</t>
    </r>
    <r>
      <rPr>
        <sz val="10"/>
        <rFont val="Arial"/>
        <family val="2"/>
      </rPr>
      <t>[CHF]</t>
    </r>
  </si>
  <si>
    <r>
      <rPr>
        <b/>
        <sz val="10"/>
        <rFont val="Arial"/>
        <family val="2"/>
      </rPr>
      <t>NE3</t>
    </r>
    <r>
      <rPr>
        <sz val="10"/>
        <color theme="1"/>
        <rFont val="Arial"/>
        <family val="2"/>
      </rPr>
      <t xml:space="preserve">
</t>
    </r>
    <r>
      <rPr>
        <sz val="10"/>
        <rFont val="Arial"/>
        <family val="2"/>
      </rPr>
      <t>[CHF]</t>
    </r>
  </si>
  <si>
    <r>
      <rPr>
        <b/>
        <sz val="10"/>
        <rFont val="Arial"/>
        <family val="2"/>
      </rPr>
      <t>NE4</t>
    </r>
    <r>
      <rPr>
        <sz val="10"/>
        <color theme="1"/>
        <rFont val="Arial"/>
        <family val="2"/>
      </rPr>
      <t xml:space="preserve">
</t>
    </r>
    <r>
      <rPr>
        <sz val="10"/>
        <rFont val="Arial"/>
        <family val="2"/>
      </rPr>
      <t>[CHF]</t>
    </r>
  </si>
  <si>
    <r>
      <rPr>
        <b/>
        <sz val="10"/>
        <rFont val="Arial"/>
        <family val="2"/>
      </rPr>
      <t>NE5</t>
    </r>
    <r>
      <rPr>
        <sz val="10"/>
        <color theme="1"/>
        <rFont val="Arial"/>
        <family val="2"/>
      </rPr>
      <t xml:space="preserve">
</t>
    </r>
    <r>
      <rPr>
        <sz val="10"/>
        <rFont val="Arial"/>
        <family val="2"/>
      </rPr>
      <t>[CHF]</t>
    </r>
  </si>
  <si>
    <r>
      <rPr>
        <b/>
        <sz val="10"/>
        <rFont val="Arial"/>
        <family val="2"/>
      </rPr>
      <t>NE6</t>
    </r>
    <r>
      <rPr>
        <sz val="10"/>
        <color theme="1"/>
        <rFont val="Arial"/>
        <family val="2"/>
      </rPr>
      <t xml:space="preserve">
</t>
    </r>
    <r>
      <rPr>
        <sz val="10"/>
        <rFont val="Arial"/>
        <family val="2"/>
      </rPr>
      <t>[CHF]</t>
    </r>
  </si>
  <si>
    <r>
      <rPr>
        <b/>
        <sz val="10"/>
        <rFont val="Arial"/>
        <family val="2"/>
      </rPr>
      <t>NE7</t>
    </r>
    <r>
      <rPr>
        <sz val="10"/>
        <color theme="1"/>
        <rFont val="Arial"/>
        <family val="2"/>
      </rPr>
      <t xml:space="preserve">
</t>
    </r>
    <r>
      <rPr>
        <sz val="10"/>
        <rFont val="Arial"/>
        <family val="2"/>
      </rPr>
      <t>[CHF]</t>
    </r>
  </si>
  <si>
    <r>
      <t xml:space="preserve">Keine Planwerte
</t>
    </r>
    <r>
      <rPr>
        <sz val="10"/>
        <rFont val="Arial"/>
        <family val="2"/>
      </rPr>
      <t>[CHF]</t>
    </r>
  </si>
  <si>
    <r>
      <rPr>
        <b/>
        <sz val="10"/>
        <rFont val="Arial"/>
        <family val="2"/>
      </rPr>
      <t xml:space="preserve">Energie
Kunden in Grund- versorgung </t>
    </r>
    <r>
      <rPr>
        <sz val="10"/>
        <color theme="1"/>
        <rFont val="Arial"/>
        <family val="2"/>
      </rPr>
      <t>[CHF]</t>
    </r>
  </si>
  <si>
    <r>
      <rPr>
        <b/>
        <sz val="10"/>
        <rFont val="Arial"/>
        <family val="2"/>
      </rPr>
      <t xml:space="preserve">Energie
Kunden mit freiem Netzzugang </t>
    </r>
    <r>
      <rPr>
        <sz val="10"/>
        <rFont val="Arial"/>
        <family val="2"/>
      </rPr>
      <t>[CHF]</t>
    </r>
  </si>
  <si>
    <r>
      <t xml:space="preserve"> </t>
    </r>
    <r>
      <rPr>
        <b/>
        <sz val="10"/>
        <rFont val="Arial"/>
        <family val="2"/>
      </rPr>
      <t xml:space="preserve">SUMME
sonstige Bereiche </t>
    </r>
    <r>
      <rPr>
        <sz val="10"/>
        <rFont val="Arial"/>
        <family val="2"/>
      </rPr>
      <t>[CHF]</t>
    </r>
  </si>
  <si>
    <t xml:space="preserve">Kommentare
    </t>
  </si>
  <si>
    <t>Kalkulatorische Kapitalkosten der Netze (Netzinfrastruktur)</t>
  </si>
  <si>
    <t>+</t>
  </si>
  <si>
    <t>Kalkulatorische Abschreibungen der Netze</t>
  </si>
  <si>
    <t>sonstige Erträge (KoRe Pos. 900)</t>
  </si>
  <si>
    <t>Kalkulatorische Zinsen der Netze</t>
  </si>
  <si>
    <t>Total Erträge</t>
  </si>
  <si>
    <t>Kalkulatorische Zinsen Anlagen im Bau</t>
  </si>
  <si>
    <t>-</t>
  </si>
  <si>
    <t>Kalkulatorische Kapitalkosten: KoRe Pos. 100 und 600.3</t>
  </si>
  <si>
    <t>Netzkosten (KoRe Pos. 200, 600 (ohne 600.3), 700, 1000 sowie Abzug der Pos. 750)</t>
  </si>
  <si>
    <t>Betriebskosten der Netze</t>
  </si>
  <si>
    <t xml:space="preserve">Kosten für das Mess-, Steuer- und Regelsysteme: KoRe Pos. 500 im Geschäftsjahr </t>
  </si>
  <si>
    <t>200.1a</t>
  </si>
  <si>
    <t>Netzbetrieb</t>
  </si>
  <si>
    <t>Total Aufwände bzw. Kosten eigenes Netz</t>
  </si>
  <si>
    <t>200.1b</t>
  </si>
  <si>
    <t>OSTRAL</t>
  </si>
  <si>
    <t>Instandhaltung</t>
  </si>
  <si>
    <t>Sonstige Kosten</t>
  </si>
  <si>
    <t>Total Aufwände bzw. Kosten höhere Netzebenen inkl. SDL Swissgrid</t>
  </si>
  <si>
    <t>Wirkverluste des eigenen Netzes</t>
  </si>
  <si>
    <t xml:space="preserve">Total Aufwände bzw. Kosten </t>
  </si>
  <si>
    <t>Verlustenergie kWh</t>
  </si>
  <si>
    <t>=</t>
  </si>
  <si>
    <t>Kosten der Netze höherer Netzebenen</t>
  </si>
  <si>
    <t>Kosten der Systemdienstleistung (SDL)</t>
  </si>
  <si>
    <t>Kosten für Mess-, Steuer- und Regelsysteme</t>
  </si>
  <si>
    <t>Kosten für intelligente Messsysteme</t>
  </si>
  <si>
    <t>Kalkulatorische Abschreibungen</t>
  </si>
  <si>
    <t>Kalkulatorische Zinsen</t>
  </si>
  <si>
    <t>Messdienstleistungen</t>
  </si>
  <si>
    <t>(Kosten -  / Erlöse +)</t>
  </si>
  <si>
    <t xml:space="preserve">Kosten für übriges Messwesen und Informationswesen </t>
  </si>
  <si>
    <t>Kosten für intelligente Steuer- und Regelsysteme</t>
  </si>
  <si>
    <t>Vergütungen an Endverbraucher oder Erzeuger</t>
  </si>
  <si>
    <t>Verwaltungskosten</t>
  </si>
  <si>
    <t>600.1a</t>
  </si>
  <si>
    <t>Management, Verwaltung</t>
  </si>
  <si>
    <t>Vertrieb</t>
  </si>
  <si>
    <t>Kalkulatorische Verzinsung des betriebsnotwendigen Nettoumlaufvermögens</t>
  </si>
  <si>
    <t>Installationskontrolle (hoheitlicher Teil)</t>
  </si>
  <si>
    <t>Direkte Steuern</t>
  </si>
  <si>
    <t>Aufwandsgleiche Gewinnsteuern</t>
  </si>
  <si>
    <t>Kalkulatorische Gewinnsteuern</t>
  </si>
  <si>
    <t>Kapitalsteuern</t>
  </si>
  <si>
    <t>Zwischensumme der Konten 100 bis 700</t>
  </si>
  <si>
    <t>./. davon kostenlose oder verbilligte Leistungen an das Gemeinwesen</t>
  </si>
  <si>
    <t>Zwischensumme der Konten 100 bis 700 ohne Verbilligungen</t>
  </si>
  <si>
    <t>Abgaben und Leistungen an das Gemeinwesen sowie Netzzuschlag gem. Art. 35 EnG</t>
  </si>
  <si>
    <t>800.1a</t>
  </si>
  <si>
    <t>Abgaben und Leistungen an Gemeinwesen gemäss Position 750</t>
  </si>
  <si>
    <t>800.1b</t>
  </si>
  <si>
    <t>Abgaben und Leistungen an Gemeinwesen (Stufe Kanton und Gemeinde)</t>
  </si>
  <si>
    <t>Konzessionsabgaben</t>
  </si>
  <si>
    <t>Netzzuschlag gemäss Artikel 35 EnG</t>
  </si>
  <si>
    <t>Summe der Konten 100 bis 800</t>
  </si>
  <si>
    <t>Sonstige Erlöse</t>
  </si>
  <si>
    <t>./. Weitere individuell in Rechnung gestellte Kosten (Art. 7 Abs. 3 Bst. j StromVV)</t>
  </si>
  <si>
    <t>./. Sonstige Erlöse</t>
  </si>
  <si>
    <t>Netto Netznutzungskosten vor Wälzung</t>
  </si>
  <si>
    <t>Kosten ./. Erlöse Netzinfrastruktur</t>
  </si>
  <si>
    <t>Vor Abgaben und Leistungen an das Gemeinwesen</t>
  </si>
  <si>
    <t>Eigene Netzkosten (ohne Pos. 1000)</t>
  </si>
  <si>
    <t>Button 50</t>
  </si>
  <si>
    <t>Button 51</t>
  </si>
  <si>
    <t>Button 52</t>
  </si>
  <si>
    <t>Button 78</t>
  </si>
  <si>
    <t>Button 222</t>
  </si>
  <si>
    <t>Button 223</t>
  </si>
  <si>
    <t>Button 224</t>
  </si>
  <si>
    <t>Button 225</t>
  </si>
  <si>
    <t>Button 226</t>
  </si>
  <si>
    <t>Button 227</t>
  </si>
  <si>
    <t>Button 230</t>
  </si>
  <si>
    <t>Button 231</t>
  </si>
  <si>
    <t>Button 244</t>
  </si>
  <si>
    <t>Button 245</t>
  </si>
  <si>
    <t>Button 298</t>
  </si>
  <si>
    <t>Button 299</t>
  </si>
  <si>
    <t>Button 300</t>
  </si>
  <si>
    <t>Button 301</t>
  </si>
  <si>
    <t>Button 302</t>
  </si>
  <si>
    <t>Button 303</t>
  </si>
  <si>
    <t>Button 304</t>
  </si>
  <si>
    <t>Button 306</t>
  </si>
  <si>
    <t>Button 310</t>
  </si>
  <si>
    <t>Button 312</t>
  </si>
  <si>
    <t>Button 315</t>
  </si>
  <si>
    <t>Button 316</t>
  </si>
  <si>
    <t>Button 317</t>
  </si>
  <si>
    <t>Button 318</t>
  </si>
  <si>
    <t>Button 319</t>
  </si>
  <si>
    <t>Button 320</t>
  </si>
  <si>
    <t>Button 323</t>
  </si>
  <si>
    <t>Button 324</t>
  </si>
  <si>
    <t>Button 325</t>
  </si>
  <si>
    <t>Button 326</t>
  </si>
  <si>
    <t>Button 327</t>
  </si>
  <si>
    <t>Button 328</t>
  </si>
  <si>
    <t>Button 329</t>
  </si>
  <si>
    <t>Button 330</t>
  </si>
  <si>
    <t>Button 331</t>
  </si>
  <si>
    <t>Button 332</t>
  </si>
  <si>
    <t>Button 333</t>
  </si>
  <si>
    <t>Button 342</t>
  </si>
  <si>
    <t>Button 344</t>
  </si>
  <si>
    <t>Button 345</t>
  </si>
  <si>
    <t>Button 346</t>
  </si>
  <si>
    <t>Button 347</t>
  </si>
  <si>
    <t>Button 348</t>
  </si>
  <si>
    <t>Button 352</t>
  </si>
  <si>
    <t>Button 353</t>
  </si>
  <si>
    <t>Button 354</t>
  </si>
  <si>
    <t>Button 355</t>
  </si>
  <si>
    <t>Button 356</t>
  </si>
  <si>
    <t>Button 600</t>
  </si>
  <si>
    <t>Button 601</t>
  </si>
</sst>
</file>

<file path=xl/styles.xml><?xml version="1.0" encoding="utf-8"?>
<styleSheet xmlns="http://schemas.openxmlformats.org/spreadsheetml/2006/main">
  <numFmts count="26">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_(* #,##0.00_);_(* \(#,##0.00\);_(* &quot;-&quot;??_);_(@_)"/>
    <numFmt numFmtId="179" formatCode="_ * #,##0_ ;_ * \-#,##0_ ;_ * &quot;-&quot;??_ ;_ @_ "/>
    <numFmt numFmtId="180" formatCode="#,##0_ ;\-#,##0\ "/>
    <numFmt numFmtId="181" formatCode="[$-100C]dddd\,\ d\ mmmm\ yyyy"/>
  </numFmts>
  <fonts count="89">
    <font>
      <sz val="10"/>
      <color theme="1"/>
      <name val="Arial"/>
      <family val="2"/>
    </font>
    <font>
      <sz val="10"/>
      <color indexed="8"/>
      <name val="Arial"/>
      <family val="2"/>
    </font>
    <font>
      <sz val="10"/>
      <name val="Arial"/>
      <family val="2"/>
    </font>
    <font>
      <b/>
      <sz val="12"/>
      <name val="Arial"/>
      <family val="2"/>
    </font>
    <font>
      <sz val="11"/>
      <color indexed="8"/>
      <name val="Calibri"/>
      <family val="2"/>
    </font>
    <font>
      <b/>
      <sz val="14"/>
      <name val="Arial"/>
      <family val="2"/>
    </font>
    <font>
      <sz val="10"/>
      <color indexed="9"/>
      <name val="Arial"/>
      <family val="2"/>
    </font>
    <font>
      <sz val="10"/>
      <color indexed="10"/>
      <name val="Arial"/>
      <family val="2"/>
    </font>
    <font>
      <b/>
      <sz val="10"/>
      <color indexed="8"/>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4"/>
      <color indexed="8"/>
      <name val="Arial"/>
      <family val="2"/>
    </font>
    <font>
      <b/>
      <vertAlign val="superscript"/>
      <sz val="12"/>
      <color indexed="32"/>
      <name val="Arial"/>
      <family val="2"/>
    </font>
    <font>
      <b/>
      <sz val="8"/>
      <name val="Arial"/>
      <family val="2"/>
    </font>
    <font>
      <sz val="8"/>
      <name val="Segoe UI"/>
      <family val="2"/>
    </font>
    <font>
      <u val="single"/>
      <sz val="10"/>
      <color indexed="12"/>
      <name val="Arial"/>
      <family val="2"/>
    </font>
    <font>
      <u val="single"/>
      <sz val="10"/>
      <color indexed="20"/>
      <name val="Arial"/>
      <family val="2"/>
    </font>
    <font>
      <sz val="11"/>
      <color indexed="9"/>
      <name val="Calibri"/>
      <family val="2"/>
    </font>
    <font>
      <b/>
      <u val="single"/>
      <sz val="16"/>
      <name val="Arial"/>
      <family val="2"/>
    </font>
    <font>
      <b/>
      <sz val="11"/>
      <name val="Arial"/>
      <family val="2"/>
    </font>
    <font>
      <b/>
      <sz val="10"/>
      <color indexed="10"/>
      <name val="Arial"/>
      <family val="2"/>
    </font>
    <font>
      <b/>
      <vertAlign val="superscript"/>
      <sz val="10"/>
      <color indexed="10"/>
      <name val="Arial"/>
      <family val="2"/>
    </font>
    <font>
      <i/>
      <sz val="9"/>
      <color indexed="10"/>
      <name val="Arial"/>
      <family val="2"/>
    </font>
    <font>
      <b/>
      <sz val="10"/>
      <name val="Arial"/>
      <family val="2"/>
    </font>
    <font>
      <sz val="11"/>
      <color indexed="10"/>
      <name val="Calibri"/>
      <family val="2"/>
    </font>
    <font>
      <b/>
      <sz val="10"/>
      <color indexed="12"/>
      <name val="Arial"/>
      <family val="2"/>
    </font>
    <font>
      <sz val="10"/>
      <color indexed="12"/>
      <name val="Arial"/>
      <family val="2"/>
    </font>
    <font>
      <b/>
      <sz val="10"/>
      <color indexed="22"/>
      <name val="Arial"/>
      <family val="2"/>
    </font>
    <font>
      <i/>
      <sz val="10"/>
      <color indexed="22"/>
      <name val="Arial"/>
      <family val="2"/>
    </font>
    <font>
      <i/>
      <sz val="8"/>
      <color indexed="10"/>
      <name val="Calibri"/>
      <family val="2"/>
    </font>
    <font>
      <sz val="10"/>
      <color indexed="22"/>
      <name val="Arial"/>
      <family val="2"/>
    </font>
    <font>
      <sz val="8"/>
      <name val="Arial"/>
      <family val="2"/>
    </font>
    <font>
      <sz val="11"/>
      <color indexed="8"/>
      <name val="Arial"/>
      <family val="2"/>
    </font>
    <font>
      <i/>
      <sz val="11"/>
      <color indexed="10"/>
      <name val="Arial"/>
      <family val="2"/>
    </font>
    <font>
      <sz val="10"/>
      <color indexed="8"/>
      <name val="Calibri"/>
      <family val="2"/>
    </font>
    <font>
      <sz val="11"/>
      <name val="Calibri"/>
      <family val="2"/>
    </font>
    <font>
      <b/>
      <sz val="9"/>
      <color indexed="23"/>
      <name val="Arial Narrow"/>
      <family val="2"/>
    </font>
    <font>
      <b/>
      <sz val="9"/>
      <color indexed="9"/>
      <name val="Arial Narrow"/>
      <family val="2"/>
    </font>
    <font>
      <b/>
      <sz val="9"/>
      <color indexed="62"/>
      <name val="Arial"/>
      <family val="2"/>
    </font>
    <font>
      <b/>
      <vertAlign val="superscript"/>
      <sz val="12"/>
      <name val="Arial"/>
      <family val="2"/>
    </font>
    <font>
      <b/>
      <sz val="16"/>
      <name val="Arial"/>
      <family val="2"/>
    </font>
    <font>
      <sz val="11"/>
      <name val="Arial"/>
      <family val="2"/>
    </font>
    <font>
      <sz val="8"/>
      <color indexed="12"/>
      <name val="Arial"/>
      <family val="2"/>
    </font>
    <font>
      <u val="single"/>
      <sz val="10"/>
      <color indexed="56"/>
      <name val="Arial"/>
      <family val="2"/>
    </font>
    <font>
      <b/>
      <sz val="12"/>
      <name val="Arial Narrow"/>
      <family val="2"/>
    </font>
    <font>
      <b/>
      <sz val="12"/>
      <color indexed="8"/>
      <name val="Arial"/>
      <family val="2"/>
    </font>
    <font>
      <i/>
      <sz val="8"/>
      <name val="Arial"/>
      <family val="2"/>
    </font>
    <font>
      <u val="single"/>
      <sz val="10"/>
      <name val="Arial"/>
      <family val="2"/>
    </font>
    <font>
      <b/>
      <sz val="10"/>
      <color indexed="9"/>
      <name val="Arial Narrow"/>
      <family val="2"/>
    </font>
    <font>
      <sz val="12"/>
      <color indexed="8"/>
      <name val="Arial"/>
      <family val="2"/>
    </font>
    <font>
      <b/>
      <i/>
      <sz val="10"/>
      <color indexed="10"/>
      <name val="Arial"/>
      <family val="2"/>
    </font>
    <font>
      <i/>
      <sz val="10"/>
      <color indexed="10"/>
      <name val="Calibri"/>
      <family val="2"/>
    </font>
    <font>
      <sz val="8"/>
      <color indexed="10"/>
      <name val="Calibri"/>
      <family val="2"/>
    </font>
    <font>
      <i/>
      <sz val="9"/>
      <color indexed="10"/>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1"/>
      <color theme="1"/>
      <name val="Calibri"/>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4"/>
      <color theme="1"/>
      <name val="Arial"/>
      <family val="2"/>
    </font>
    <font>
      <sz val="11"/>
      <color theme="0"/>
      <name val="Calibri"/>
      <family val="2"/>
    </font>
    <font>
      <b/>
      <sz val="10"/>
      <color rgb="FFFF0000"/>
      <name val="Arial"/>
      <family val="2"/>
    </font>
    <font>
      <i/>
      <sz val="9"/>
      <color rgb="FFFF0000"/>
      <name val="Arial"/>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23"/>
      </bottom>
    </border>
    <border>
      <left style="medium"/>
      <right style="thin"/>
      <top style="medium"/>
      <bottom/>
    </border>
    <border>
      <left style="thin"/>
      <right/>
      <top style="medium"/>
      <bottom style="thin"/>
    </border>
    <border>
      <left style="thin"/>
      <right style="thin"/>
      <top style="medium"/>
      <bottom style="thin"/>
    </border>
    <border>
      <left/>
      <right style="medium"/>
      <top style="medium"/>
      <bottom style="thin"/>
    </border>
    <border>
      <left style="medium"/>
      <right style="thin"/>
      <top/>
      <bottom style="thin"/>
    </border>
    <border>
      <left style="thin"/>
      <right/>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color indexed="23"/>
      </left>
      <right style="thin">
        <color indexed="9"/>
      </right>
      <top style="thin"/>
      <bottom style="medium"/>
    </border>
    <border>
      <left style="thin">
        <color indexed="23"/>
      </left>
      <right/>
      <top style="thin"/>
      <bottom style="medium"/>
    </border>
    <border>
      <left style="thin"/>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medium"/>
      <right style="thin"/>
      <top style="thin"/>
      <bottom/>
    </border>
    <border>
      <left style="thin">
        <color indexed="23"/>
      </left>
      <right style="thin">
        <color indexed="9"/>
      </right>
      <top style="thin">
        <color indexed="23"/>
      </top>
      <bottom/>
    </border>
    <border>
      <left style="thin"/>
      <right/>
      <top style="thin"/>
      <bottom/>
    </border>
    <border>
      <left style="thin"/>
      <right style="thin"/>
      <top style="thin"/>
      <bottom/>
    </border>
    <border>
      <left style="medium"/>
      <right style="thin"/>
      <top style="thin"/>
      <bottom style="thin"/>
    </border>
    <border>
      <left style="thin">
        <color indexed="23"/>
      </left>
      <right style="thin">
        <color indexed="9"/>
      </right>
      <top style="thin"/>
      <bottom style="thin"/>
    </border>
    <border>
      <left style="medium"/>
      <right/>
      <top style="thin"/>
      <bottom style="thin"/>
    </border>
    <border>
      <left style="thin">
        <color indexed="23"/>
      </left>
      <right style="thin">
        <color indexed="9"/>
      </right>
      <top/>
      <bottom style="thin">
        <color indexed="9"/>
      </bottom>
    </border>
    <border>
      <left style="thin"/>
      <right/>
      <top/>
      <bottom style="thin"/>
    </border>
    <border>
      <left style="thin"/>
      <right style="thin"/>
      <top/>
      <bottom style="thin"/>
    </border>
    <border>
      <left style="thin">
        <color indexed="23"/>
      </left>
      <right style="thin">
        <color indexed="9"/>
      </right>
      <top style="thin">
        <color indexed="23"/>
      </top>
      <bottom style="thin">
        <color indexed="9"/>
      </bottom>
    </border>
    <border>
      <left style="medium"/>
      <right/>
      <top/>
      <bottom style="medium"/>
    </border>
    <border>
      <left style="thin"/>
      <right style="thin"/>
      <top/>
      <bottom style="medium"/>
    </border>
    <border>
      <left style="thin"/>
      <right/>
      <top/>
      <bottom style="medium"/>
    </border>
    <border>
      <left style="thin"/>
      <right style="thin"/>
      <top style="medium"/>
      <bottom style="mediu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right/>
      <top style="medium"/>
      <bottom/>
    </border>
    <border>
      <left style="medium"/>
      <right/>
      <top style="medium"/>
      <bottom style="thin"/>
    </border>
    <border>
      <left/>
      <right style="thin"/>
      <top style="medium"/>
      <bottom style="thin"/>
    </border>
    <border>
      <left/>
      <right/>
      <top style="medium"/>
      <bottom style="thin"/>
    </border>
    <border>
      <left/>
      <right style="thin"/>
      <top style="thin"/>
      <bottom style="thin"/>
    </border>
    <border>
      <left/>
      <right/>
      <top style="thin"/>
      <bottom style="thin"/>
    </border>
    <border>
      <left style="medium"/>
      <right/>
      <top style="thin"/>
      <bottom style="medium"/>
    </border>
    <border>
      <left/>
      <right style="thin"/>
      <top style="thin"/>
      <bottom style="medium"/>
    </border>
    <border>
      <left/>
      <right/>
      <top style="thin"/>
      <bottom style="medium"/>
    </border>
    <border>
      <left style="medium"/>
      <right style="medium"/>
      <top style="medium"/>
      <bottom style="medium"/>
    </border>
    <border>
      <left style="thin"/>
      <right/>
      <top/>
      <bottom/>
    </border>
    <border>
      <left style="thin"/>
      <right/>
      <top style="medium"/>
      <bottom/>
    </border>
    <border>
      <left style="thin"/>
      <right style="thin"/>
      <top style="medium"/>
      <bottom/>
    </border>
    <border>
      <left/>
      <right style="medium"/>
      <top style="medium"/>
      <bottom/>
    </border>
    <border>
      <left style="medium"/>
      <right style="thin"/>
      <top/>
      <bottom/>
    </border>
    <border>
      <left style="thin"/>
      <right style="thin"/>
      <top/>
      <bottom/>
    </border>
    <border>
      <left/>
      <right style="medium"/>
      <top/>
      <bottom/>
    </border>
    <border>
      <left style="medium"/>
      <right style="thin"/>
      <top style="medium"/>
      <bottom style="medium"/>
    </border>
    <border>
      <left style="thin"/>
      <right style="medium"/>
      <top style="medium"/>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style="thin">
        <color indexed="23"/>
      </bottom>
    </border>
    <border>
      <left/>
      <right style="thin">
        <color indexed="23"/>
      </right>
      <top/>
      <bottom style="thin">
        <color indexed="23"/>
      </bottom>
    </border>
    <border>
      <left style="medium"/>
      <right/>
      <top/>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right/>
      <top/>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thin"/>
      <bottom/>
    </border>
    <border>
      <left/>
      <right/>
      <top style="thin"/>
      <bottom/>
    </border>
    <border>
      <left/>
      <right style="thin"/>
      <top style="thin"/>
      <bottom/>
    </border>
    <border>
      <left/>
      <right style="medium"/>
      <top style="thin"/>
      <bottom/>
    </border>
    <border>
      <left style="medium"/>
      <right/>
      <top/>
      <bottom style="thin"/>
    </border>
    <border>
      <left/>
      <right/>
      <top/>
      <bottom style="thin"/>
    </border>
    <border>
      <left/>
      <right style="thin"/>
      <top/>
      <bottom style="thin"/>
    </border>
    <border>
      <left/>
      <right style="medium"/>
      <top/>
      <bottom style="thin"/>
    </border>
    <border>
      <left style="medium"/>
      <right style="medium"/>
      <top/>
      <bottom style="thin"/>
    </border>
    <border>
      <left style="thin"/>
      <right style="medium"/>
      <top/>
      <bottom style="thin"/>
    </border>
    <border>
      <left style="medium"/>
      <right style="medium"/>
      <top/>
      <bottom/>
    </border>
    <border>
      <left/>
      <right/>
      <top style="medium"/>
      <bottom style="thin">
        <color indexed="23"/>
      </bottom>
    </border>
    <border>
      <left/>
      <right/>
      <top style="thin">
        <color indexed="23"/>
      </top>
      <bottom style="thin">
        <color indexed="23"/>
      </bottom>
    </border>
    <border>
      <left style="medium"/>
      <right/>
      <top style="medium"/>
      <bottom/>
    </border>
    <border>
      <left/>
      <right style="thin"/>
      <top style="medium"/>
      <bottom/>
    </border>
    <border>
      <left/>
      <right style="thin"/>
      <top/>
      <bottom/>
    </border>
    <border>
      <left style="medium"/>
      <right style="thin">
        <color indexed="9"/>
      </right>
      <top style="thin"/>
      <bottom style="thin"/>
    </border>
    <border>
      <left/>
      <right style="thin">
        <color indexed="23"/>
      </right>
      <top style="thin"/>
      <bottom style="thin"/>
    </border>
    <border>
      <left style="thin"/>
      <right style="medium"/>
      <top style="thin"/>
      <bottom/>
    </border>
    <border>
      <left style="medium"/>
      <right style="medium"/>
      <top style="thin"/>
      <bottom/>
    </border>
    <border>
      <left style="thin"/>
      <right style="thin">
        <color indexed="9"/>
      </right>
      <top/>
      <bottom/>
    </border>
    <border>
      <left/>
      <right style="thin">
        <color indexed="9"/>
      </right>
      <top/>
      <bottom/>
    </border>
    <border>
      <left style="thin">
        <color indexed="23"/>
      </left>
      <right style="medium"/>
      <top style="thin"/>
      <bottom style="thin"/>
    </border>
    <border>
      <left style="thin"/>
      <right style="thin">
        <color indexed="9"/>
      </right>
      <top style="thin"/>
      <bottom style="thin"/>
    </border>
    <border>
      <left/>
      <right style="thin">
        <color indexed="9"/>
      </right>
      <top style="thin"/>
      <bottom style="thin"/>
    </border>
    <border>
      <left style="thin"/>
      <right style="medium"/>
      <top style="thin"/>
      <bottom style="medium"/>
    </border>
    <border>
      <left style="medium"/>
      <right style="medium"/>
      <top style="thin"/>
      <bottom style="medium"/>
    </border>
    <border>
      <left/>
      <right style="medium"/>
      <top/>
      <bottom style="thin">
        <color indexed="23"/>
      </bottom>
    </border>
    <border>
      <left style="medium"/>
      <right style="medium"/>
      <top/>
      <bottom style="thin">
        <color indexed="23"/>
      </bottom>
    </border>
    <border>
      <left style="medium"/>
      <right/>
      <top/>
      <bottom style="thin">
        <color indexed="23"/>
      </bottom>
    </border>
    <border>
      <left style="thin">
        <color indexed="23"/>
      </left>
      <right/>
      <top style="thin">
        <color indexed="23"/>
      </top>
      <bottom style="thin">
        <color indexed="2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178" fontId="4" fillId="0" borderId="0" applyFont="0" applyFill="0" applyBorder="0" applyAlignment="0" applyProtection="0"/>
    <xf numFmtId="178" fontId="2" fillId="0" borderId="0" applyFont="0" applyFill="0" applyBorder="0" applyAlignment="0" applyProtection="0"/>
    <xf numFmtId="0" fontId="69" fillId="27" borderId="1" applyNumberFormat="0" applyAlignment="0" applyProtection="0"/>
    <xf numFmtId="0" fontId="70" fillId="28" borderId="0" applyNumberFormat="0" applyBorder="0" applyAlignment="0" applyProtection="0"/>
    <xf numFmtId="0" fontId="71" fillId="0" borderId="0" applyNumberFormat="0" applyFill="0" applyBorder="0" applyAlignment="0" applyProtection="0"/>
    <xf numFmtId="0" fontId="2" fillId="29" borderId="3" applyNumberFormat="0" applyProtection="0">
      <alignment vertical="center"/>
    </xf>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3" fillId="30" borderId="0" applyNumberFormat="0" applyBorder="0" applyAlignment="0" applyProtection="0"/>
    <xf numFmtId="0" fontId="74"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75" fillId="32" borderId="0" applyNumberFormat="0" applyBorder="0" applyAlignment="0" applyProtection="0"/>
    <xf numFmtId="0" fontId="76" fillId="26" borderId="5" applyNumberFormat="0" applyAlignment="0" applyProtection="0"/>
    <xf numFmtId="0" fontId="74" fillId="0" borderId="0">
      <alignment/>
      <protection/>
    </xf>
    <xf numFmtId="0" fontId="2"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3" borderId="10" applyNumberFormat="0" applyAlignment="0" applyProtection="0"/>
  </cellStyleXfs>
  <cellXfs count="519">
    <xf numFmtId="0" fontId="0" fillId="0" borderId="0" xfId="0" applyAlignment="1">
      <alignment/>
    </xf>
    <xf numFmtId="0" fontId="0" fillId="0" borderId="0" xfId="0" applyAlignment="1">
      <alignment/>
    </xf>
    <xf numFmtId="0" fontId="0" fillId="0" borderId="0" xfId="0" applyNumberFormat="1" applyAlignment="1">
      <alignment wrapText="1"/>
    </xf>
    <xf numFmtId="0" fontId="0" fillId="0" borderId="0" xfId="0" applyAlignment="1">
      <alignment wrapText="1"/>
    </xf>
    <xf numFmtId="0" fontId="3" fillId="0" borderId="0" xfId="0" applyFont="1" applyAlignment="1">
      <alignment horizontal="justify" wrapText="1"/>
    </xf>
    <xf numFmtId="0" fontId="3" fillId="0" borderId="0" xfId="0" applyFont="1" applyAlignment="1">
      <alignment wrapText="1"/>
    </xf>
    <xf numFmtId="0" fontId="84" fillId="0" borderId="0" xfId="0" applyFont="1" applyAlignment="1">
      <alignment wrapText="1"/>
    </xf>
    <xf numFmtId="0" fontId="84" fillId="0" borderId="0" xfId="0" applyNumberFormat="1" applyFont="1" applyAlignment="1">
      <alignment wrapText="1"/>
    </xf>
    <xf numFmtId="0" fontId="5" fillId="0" borderId="0" xfId="0" applyFont="1" applyAlignment="1">
      <alignment/>
    </xf>
    <xf numFmtId="0" fontId="0" fillId="0" borderId="0" xfId="0" applyNumberFormat="1" applyAlignment="1">
      <alignment vertical="top" wrapText="1"/>
    </xf>
    <xf numFmtId="0" fontId="2" fillId="0" borderId="0" xfId="0" applyNumberFormat="1" applyFont="1" applyAlignment="1">
      <alignment wrapText="1"/>
    </xf>
    <xf numFmtId="0" fontId="74" fillId="34" borderId="0" xfId="55" applyFill="1">
      <alignment/>
      <protection/>
    </xf>
    <xf numFmtId="0" fontId="85" fillId="34" borderId="0" xfId="55" applyFont="1" applyFill="1" applyAlignment="1">
      <alignment horizontal="right"/>
      <protection/>
    </xf>
    <xf numFmtId="10" fontId="85" fillId="0" borderId="0" xfId="55" applyNumberFormat="1" applyFont="1">
      <alignment/>
      <protection/>
    </xf>
    <xf numFmtId="0" fontId="74" fillId="0" borderId="0" xfId="55">
      <alignment/>
      <protection/>
    </xf>
    <xf numFmtId="0" fontId="3" fillId="34" borderId="0" xfId="55" applyFont="1" applyFill="1">
      <alignment/>
      <protection/>
    </xf>
    <xf numFmtId="10" fontId="85" fillId="34" borderId="0" xfId="55" applyNumberFormat="1" applyFont="1" applyFill="1">
      <alignment/>
      <protection/>
    </xf>
    <xf numFmtId="0" fontId="29" fillId="0" borderId="0" xfId="55" applyFont="1">
      <alignment/>
      <protection/>
    </xf>
    <xf numFmtId="0" fontId="30" fillId="34" borderId="0" xfId="55" applyFont="1" applyFill="1">
      <alignment/>
      <protection/>
    </xf>
    <xf numFmtId="0" fontId="1" fillId="34" borderId="0" xfId="55" applyFont="1" applyFill="1">
      <alignment/>
      <protection/>
    </xf>
    <xf numFmtId="0" fontId="8" fillId="34" borderId="0" xfId="55" applyFont="1" applyFill="1">
      <alignment/>
      <protection/>
    </xf>
    <xf numFmtId="0" fontId="1" fillId="0" borderId="0" xfId="55" applyFont="1">
      <alignment/>
      <protection/>
    </xf>
    <xf numFmtId="0" fontId="86" fillId="34" borderId="0" xfId="55" applyFont="1" applyFill="1">
      <alignment/>
      <protection/>
    </xf>
    <xf numFmtId="0" fontId="66" fillId="34" borderId="0" xfId="55" applyFont="1" applyFill="1">
      <alignment/>
      <protection/>
    </xf>
    <xf numFmtId="0" fontId="87" fillId="34" borderId="0" xfId="55" applyFont="1" applyFill="1">
      <alignment/>
      <protection/>
    </xf>
    <xf numFmtId="0" fontId="34" fillId="34" borderId="0" xfId="55" applyFont="1" applyFill="1">
      <alignment/>
      <protection/>
    </xf>
    <xf numFmtId="14" fontId="2" fillId="0" borderId="11" xfId="55" applyNumberFormat="1" applyFont="1" applyBorder="1" applyAlignment="1">
      <alignment horizontal="center"/>
      <protection/>
    </xf>
    <xf numFmtId="0" fontId="1" fillId="34" borderId="0" xfId="55" applyFont="1" applyFill="1" applyAlignment="1">
      <alignment horizontal="center"/>
      <protection/>
    </xf>
    <xf numFmtId="0" fontId="1" fillId="34" borderId="0" xfId="55" applyFont="1" applyFill="1" applyAlignment="1">
      <alignment horizontal="right"/>
      <protection/>
    </xf>
    <xf numFmtId="14" fontId="2" fillId="29" borderId="3" xfId="55" applyNumberFormat="1" applyFont="1" applyFill="1" applyBorder="1" applyAlignment="1" applyProtection="1">
      <alignment horizontal="center"/>
      <protection locked="0"/>
    </xf>
    <xf numFmtId="0" fontId="7" fillId="34" borderId="0" xfId="55" applyFont="1" applyFill="1">
      <alignment/>
      <protection/>
    </xf>
    <xf numFmtId="10" fontId="2" fillId="29" borderId="3" xfId="59" applyNumberFormat="1" applyFont="1" applyFill="1" applyBorder="1" applyAlignment="1" applyProtection="1">
      <alignment horizontal="right"/>
      <protection locked="0"/>
    </xf>
    <xf numFmtId="0" fontId="88" fillId="34" borderId="0" xfId="55" applyFont="1" applyFill="1">
      <alignment/>
      <protection/>
    </xf>
    <xf numFmtId="179" fontId="34" fillId="35" borderId="12" xfId="51" applyNumberFormat="1" applyFont="1" applyFill="1" applyBorder="1" applyAlignment="1">
      <alignment horizontal="left" vertical="center"/>
    </xf>
    <xf numFmtId="179" fontId="34" fillId="35" borderId="13" xfId="51" applyNumberFormat="1" applyFont="1" applyFill="1" applyBorder="1" applyAlignment="1">
      <alignment horizontal="left" vertical="center"/>
    </xf>
    <xf numFmtId="14" fontId="2" fillId="35" borderId="14" xfId="55" applyNumberFormat="1" applyFont="1" applyFill="1" applyBorder="1" applyAlignment="1">
      <alignment horizontal="center"/>
      <protection/>
    </xf>
    <xf numFmtId="179" fontId="34" fillId="35" borderId="13" xfId="51" applyNumberFormat="1" applyFont="1" applyFill="1" applyBorder="1" applyAlignment="1">
      <alignment horizontal="center" vertical="center"/>
    </xf>
    <xf numFmtId="179" fontId="34" fillId="35" borderId="13" xfId="51" applyNumberFormat="1" applyFont="1" applyFill="1" applyBorder="1" applyAlignment="1">
      <alignment horizontal="left" vertical="center"/>
    </xf>
    <xf numFmtId="0" fontId="74" fillId="0" borderId="15" xfId="55" applyBorder="1">
      <alignment/>
      <protection/>
    </xf>
    <xf numFmtId="0" fontId="2" fillId="0" borderId="16" xfId="55" applyFont="1" applyBorder="1" applyAlignment="1">
      <alignment horizontal="left" vertical="center"/>
      <protection/>
    </xf>
    <xf numFmtId="179" fontId="34" fillId="35" borderId="17" xfId="51" applyNumberFormat="1" applyFont="1" applyFill="1" applyBorder="1" applyAlignment="1">
      <alignment horizontal="center" wrapText="1"/>
    </xf>
    <xf numFmtId="179" fontId="36" fillId="35" borderId="17" xfId="51" applyNumberFormat="1" applyFont="1" applyFill="1" applyBorder="1" applyAlignment="1">
      <alignment horizontal="center" wrapText="1"/>
    </xf>
    <xf numFmtId="179" fontId="34" fillId="35" borderId="18" xfId="51" applyNumberFormat="1" applyFont="1" applyFill="1" applyBorder="1" applyAlignment="1">
      <alignment horizontal="center"/>
    </xf>
    <xf numFmtId="179" fontId="36" fillId="35" borderId="17" xfId="51" applyNumberFormat="1" applyFont="1" applyFill="1" applyBorder="1" applyAlignment="1">
      <alignment horizontal="left" wrapText="1"/>
    </xf>
    <xf numFmtId="0" fontId="74" fillId="0" borderId="19" xfId="55" applyBorder="1" applyAlignment="1">
      <alignment horizontal="left"/>
      <protection/>
    </xf>
    <xf numFmtId="0" fontId="74" fillId="34" borderId="0" xfId="55" applyFill="1" applyAlignment="1">
      <alignment vertical="center"/>
      <protection/>
    </xf>
    <xf numFmtId="0" fontId="2" fillId="34" borderId="20" xfId="55" applyFont="1" applyFill="1" applyBorder="1" applyAlignment="1">
      <alignment vertical="center"/>
      <protection/>
    </xf>
    <xf numFmtId="3" fontId="2" fillId="29" borderId="21" xfId="55" applyNumberFormat="1" applyFont="1" applyFill="1" applyBorder="1" applyAlignment="1" applyProtection="1">
      <alignment vertical="center"/>
      <protection locked="0"/>
    </xf>
    <xf numFmtId="3" fontId="2" fillId="29" borderId="22" xfId="55" applyNumberFormat="1" applyFont="1" applyFill="1" applyBorder="1" applyAlignment="1" applyProtection="1">
      <alignment vertical="center"/>
      <protection locked="0"/>
    </xf>
    <xf numFmtId="3" fontId="2" fillId="35" borderId="23" xfId="55" applyNumberFormat="1" applyFont="1" applyFill="1" applyBorder="1" applyAlignment="1">
      <alignment vertical="center"/>
      <protection/>
    </xf>
    <xf numFmtId="9" fontId="38" fillId="35" borderId="23" xfId="59" applyFont="1" applyFill="1" applyBorder="1" applyAlignment="1">
      <alignment horizontal="right" vertical="center"/>
    </xf>
    <xf numFmtId="171" fontId="38" fillId="35" borderId="23" xfId="51" applyFont="1" applyFill="1" applyBorder="1" applyAlignment="1">
      <alignment horizontal="right" vertical="center"/>
    </xf>
    <xf numFmtId="0" fontId="2" fillId="36" borderId="24" xfId="55" applyFont="1" applyFill="1" applyBorder="1" applyAlignment="1" applyProtection="1">
      <alignment horizontal="left" vertical="center" wrapText="1"/>
      <protection locked="0"/>
    </xf>
    <xf numFmtId="0" fontId="2" fillId="36" borderId="25" xfId="55" applyFont="1" applyFill="1" applyBorder="1" applyAlignment="1" applyProtection="1">
      <alignment horizontal="left" vertical="center" wrapText="1"/>
      <protection locked="0"/>
    </xf>
    <xf numFmtId="0" fontId="2" fillId="34" borderId="0" xfId="55" applyFont="1" applyFill="1" applyAlignment="1">
      <alignment vertical="center"/>
      <protection/>
    </xf>
    <xf numFmtId="0" fontId="74" fillId="0" borderId="0" xfId="55" applyAlignment="1">
      <alignment vertical="center"/>
      <protection/>
    </xf>
    <xf numFmtId="0" fontId="2" fillId="0" borderId="0" xfId="55" applyFont="1">
      <alignment/>
      <protection/>
    </xf>
    <xf numFmtId="3" fontId="2" fillId="0" borderId="0" xfId="55" applyNumberFormat="1" applyFont="1">
      <alignment/>
      <protection/>
    </xf>
    <xf numFmtId="9" fontId="38" fillId="0" borderId="0" xfId="59" applyFont="1" applyAlignment="1">
      <alignment horizontal="center" vertical="center"/>
    </xf>
    <xf numFmtId="171" fontId="38" fillId="0" borderId="0" xfId="51" applyFont="1" applyAlignment="1">
      <alignment horizontal="right" vertical="center"/>
    </xf>
    <xf numFmtId="0" fontId="2" fillId="0" borderId="0" xfId="55" applyFont="1" applyAlignment="1">
      <alignment horizontal="left" vertical="top" wrapText="1"/>
      <protection/>
    </xf>
    <xf numFmtId="0" fontId="3" fillId="0" borderId="0" xfId="55" applyFont="1">
      <alignment/>
      <protection/>
    </xf>
    <xf numFmtId="0" fontId="34" fillId="35" borderId="26" xfId="55" applyFont="1" applyFill="1" applyBorder="1" applyAlignment="1">
      <alignment horizontal="left" vertical="center"/>
      <protection/>
    </xf>
    <xf numFmtId="179" fontId="34" fillId="35" borderId="13" xfId="51" applyNumberFormat="1" applyFont="1" applyFill="1" applyBorder="1" applyAlignment="1">
      <alignment horizontal="center" wrapText="1"/>
    </xf>
    <xf numFmtId="179" fontId="36" fillId="35" borderId="13" xfId="51" applyNumberFormat="1" applyFont="1" applyFill="1" applyBorder="1" applyAlignment="1">
      <alignment horizontal="center" wrapText="1"/>
    </xf>
    <xf numFmtId="179" fontId="36" fillId="35" borderId="14" xfId="51" applyNumberFormat="1" applyFont="1" applyFill="1" applyBorder="1" applyAlignment="1">
      <alignment horizontal="center" wrapText="1"/>
    </xf>
    <xf numFmtId="179" fontId="34" fillId="35" borderId="14" xfId="51" applyNumberFormat="1" applyFont="1" applyFill="1" applyBorder="1" applyAlignment="1">
      <alignment horizontal="center"/>
    </xf>
    <xf numFmtId="179" fontId="36" fillId="35" borderId="13" xfId="51" applyNumberFormat="1" applyFont="1" applyFill="1" applyBorder="1" applyAlignment="1">
      <alignment horizontal="left" wrapText="1"/>
    </xf>
    <xf numFmtId="0" fontId="74" fillId="0" borderId="15" xfId="55" applyBorder="1" applyAlignment="1">
      <alignment horizontal="left"/>
      <protection/>
    </xf>
    <xf numFmtId="0" fontId="2" fillId="34" borderId="27" xfId="55" applyFont="1" applyFill="1" applyBorder="1">
      <alignment/>
      <protection/>
    </xf>
    <xf numFmtId="3" fontId="2" fillId="29" borderId="28" xfId="55" applyNumberFormat="1" applyFont="1" applyFill="1" applyBorder="1" applyProtection="1">
      <alignment/>
      <protection locked="0"/>
    </xf>
    <xf numFmtId="9" fontId="38" fillId="35" borderId="29" xfId="59" applyFont="1" applyFill="1" applyBorder="1" applyAlignment="1">
      <alignment horizontal="center" vertical="center"/>
    </xf>
    <xf numFmtId="171" fontId="38" fillId="35" borderId="30" xfId="51" applyFont="1" applyFill="1" applyBorder="1" applyAlignment="1">
      <alignment horizontal="right" vertical="center"/>
    </xf>
    <xf numFmtId="0" fontId="2" fillId="36" borderId="17" xfId="55" applyFont="1" applyFill="1" applyBorder="1" applyAlignment="1" applyProtection="1">
      <alignment horizontal="left" vertical="top" wrapText="1"/>
      <protection locked="0"/>
    </xf>
    <xf numFmtId="0" fontId="2" fillId="36" borderId="19" xfId="55" applyFont="1" applyFill="1" applyBorder="1" applyAlignment="1" applyProtection="1">
      <alignment horizontal="left" vertical="top" wrapText="1"/>
      <protection locked="0"/>
    </xf>
    <xf numFmtId="0" fontId="2" fillId="34" borderId="0" xfId="55" applyFont="1" applyFill="1">
      <alignment/>
      <protection/>
    </xf>
    <xf numFmtId="0" fontId="2" fillId="34" borderId="27" xfId="55" applyFont="1" applyFill="1" applyBorder="1" quotePrefix="1">
      <alignment/>
      <protection/>
    </xf>
    <xf numFmtId="9" fontId="39" fillId="35" borderId="29" xfId="59" applyFont="1" applyFill="1" applyBorder="1" applyAlignment="1">
      <alignment horizontal="right" vertical="center"/>
    </xf>
    <xf numFmtId="171" fontId="39" fillId="35" borderId="30" xfId="51" applyFont="1" applyFill="1" applyBorder="1" applyAlignment="1">
      <alignment horizontal="right" vertical="center"/>
    </xf>
    <xf numFmtId="0" fontId="74" fillId="34" borderId="0" xfId="55" applyFill="1" applyAlignment="1">
      <alignment horizontal="left"/>
      <protection/>
    </xf>
    <xf numFmtId="0" fontId="40" fillId="34" borderId="0" xfId="55" applyFont="1" applyFill="1" applyAlignment="1">
      <alignment vertical="center"/>
      <protection/>
    </xf>
    <xf numFmtId="0" fontId="2" fillId="34" borderId="31" xfId="55" applyFont="1" applyFill="1" applyBorder="1" applyAlignment="1" quotePrefix="1">
      <alignment vertical="center"/>
      <protection/>
    </xf>
    <xf numFmtId="3" fontId="2" fillId="29" borderId="32" xfId="55" applyNumberFormat="1" applyFont="1" applyFill="1" applyBorder="1" applyAlignment="1" applyProtection="1">
      <alignment vertical="center"/>
      <protection locked="0"/>
    </xf>
    <xf numFmtId="3" fontId="34" fillId="35" borderId="18" xfId="55" applyNumberFormat="1" applyFont="1" applyFill="1" applyBorder="1" applyAlignment="1">
      <alignment horizontal="right" vertical="center"/>
      <protection/>
    </xf>
    <xf numFmtId="9" fontId="38" fillId="35" borderId="17" xfId="59" applyFont="1" applyFill="1" applyBorder="1" applyAlignment="1">
      <alignment horizontal="center" vertical="center"/>
    </xf>
    <xf numFmtId="171" fontId="38" fillId="35" borderId="18" xfId="51" applyFont="1" applyFill="1" applyBorder="1" applyAlignment="1">
      <alignment horizontal="right" vertical="center"/>
    </xf>
    <xf numFmtId="179" fontId="34" fillId="35" borderId="33" xfId="51" applyNumberFormat="1" applyFont="1" applyFill="1" applyBorder="1" applyAlignment="1">
      <alignment horizontal="left" vertical="center"/>
    </xf>
    <xf numFmtId="0" fontId="40" fillId="0" borderId="0" xfId="55" applyFont="1">
      <alignment/>
      <protection/>
    </xf>
    <xf numFmtId="0" fontId="2" fillId="34" borderId="16" xfId="55" applyFont="1" applyFill="1" applyBorder="1">
      <alignment/>
      <protection/>
    </xf>
    <xf numFmtId="3" fontId="2" fillId="29" borderId="34" xfId="55" applyNumberFormat="1" applyFont="1" applyFill="1" applyBorder="1" applyProtection="1">
      <alignment/>
      <protection locked="0"/>
    </xf>
    <xf numFmtId="3" fontId="2" fillId="35" borderId="35" xfId="59" applyNumberFormat="1" applyFont="1" applyFill="1" applyBorder="1" applyAlignment="1">
      <alignment horizontal="right" vertical="center"/>
    </xf>
    <xf numFmtId="9" fontId="38" fillId="35" borderId="35" xfId="59" applyFont="1" applyFill="1" applyBorder="1" applyAlignment="1">
      <alignment horizontal="center" vertical="center"/>
    </xf>
    <xf numFmtId="171" fontId="38" fillId="35" borderId="36" xfId="51" applyFont="1" applyFill="1" applyBorder="1" applyAlignment="1">
      <alignment horizontal="right" vertical="center"/>
    </xf>
    <xf numFmtId="3" fontId="2" fillId="29" borderId="37" xfId="55" applyNumberFormat="1" applyFont="1" applyFill="1" applyBorder="1" applyProtection="1">
      <alignment/>
      <protection locked="0"/>
    </xf>
    <xf numFmtId="3" fontId="2" fillId="35" borderId="17" xfId="59" applyNumberFormat="1" applyFont="1" applyFill="1" applyBorder="1" applyAlignment="1">
      <alignment horizontal="right" vertical="center"/>
    </xf>
    <xf numFmtId="9" fontId="41" fillId="35" borderId="17" xfId="59" applyFont="1" applyFill="1" applyBorder="1" applyAlignment="1">
      <alignment horizontal="center" vertical="center"/>
    </xf>
    <xf numFmtId="3" fontId="2" fillId="35" borderId="29" xfId="59" applyNumberFormat="1" applyFont="1" applyFill="1" applyBorder="1" applyAlignment="1">
      <alignment horizontal="right" vertical="center"/>
    </xf>
    <xf numFmtId="9" fontId="41" fillId="35" borderId="29" xfId="59" applyFont="1" applyFill="1" applyBorder="1" applyAlignment="1">
      <alignment horizontal="center" vertical="center"/>
    </xf>
    <xf numFmtId="179" fontId="34" fillId="35" borderId="38" xfId="51" applyNumberFormat="1" applyFont="1" applyFill="1" applyBorder="1" applyAlignment="1">
      <alignment horizontal="left" vertical="center"/>
    </xf>
    <xf numFmtId="3" fontId="34" fillId="35" borderId="39" xfId="55" applyNumberFormat="1" applyFont="1" applyFill="1" applyBorder="1" applyAlignment="1">
      <alignment horizontal="right"/>
      <protection/>
    </xf>
    <xf numFmtId="3" fontId="2" fillId="29" borderId="23" xfId="55" applyNumberFormat="1" applyFont="1" applyFill="1" applyBorder="1" applyProtection="1">
      <alignment/>
      <protection locked="0"/>
    </xf>
    <xf numFmtId="9" fontId="38" fillId="35" borderId="40" xfId="59" applyFont="1" applyFill="1" applyBorder="1" applyAlignment="1">
      <alignment horizontal="center" vertical="center"/>
    </xf>
    <xf numFmtId="171" fontId="38" fillId="35" borderId="39" xfId="51" applyFont="1" applyFill="1" applyBorder="1" applyAlignment="1">
      <alignment horizontal="right" vertical="center"/>
    </xf>
    <xf numFmtId="3" fontId="34" fillId="35" borderId="41" xfId="55" applyNumberFormat="1" applyFont="1" applyFill="1" applyBorder="1">
      <alignment/>
      <protection/>
    </xf>
    <xf numFmtId="171" fontId="38" fillId="35" borderId="24" xfId="51" applyFont="1" applyFill="1" applyBorder="1" applyAlignment="1">
      <alignment horizontal="right" vertical="center"/>
    </xf>
    <xf numFmtId="0" fontId="74" fillId="0" borderId="25" xfId="55" applyBorder="1">
      <alignment/>
      <protection/>
    </xf>
    <xf numFmtId="0" fontId="2" fillId="0" borderId="0" xfId="55" applyFont="1" applyAlignment="1">
      <alignment vertical="top"/>
      <protection/>
    </xf>
    <xf numFmtId="0" fontId="7" fillId="0" borderId="0" xfId="55" applyFont="1" applyAlignment="1">
      <alignment vertical="top"/>
      <protection/>
    </xf>
    <xf numFmtId="179" fontId="34" fillId="35" borderId="42" xfId="51" applyNumberFormat="1" applyFont="1" applyFill="1" applyBorder="1" applyAlignment="1">
      <alignment horizontal="left" vertical="center"/>
    </xf>
    <xf numFmtId="179" fontId="34" fillId="35" borderId="43" xfId="51" applyNumberFormat="1" applyFont="1" applyFill="1" applyBorder="1" applyAlignment="1">
      <alignment horizontal="left" vertical="center"/>
    </xf>
    <xf numFmtId="179" fontId="34" fillId="35" borderId="41" xfId="51" applyNumberFormat="1" applyFont="1" applyFill="1" applyBorder="1" applyAlignment="1">
      <alignment vertical="center"/>
    </xf>
    <xf numFmtId="3" fontId="2" fillId="35" borderId="44" xfId="55" applyNumberFormat="1" applyFont="1" applyFill="1" applyBorder="1" applyAlignment="1">
      <alignment horizontal="left" vertical="center"/>
      <protection/>
    </xf>
    <xf numFmtId="3" fontId="2" fillId="35" borderId="43" xfId="55" applyNumberFormat="1" applyFont="1" applyFill="1" applyBorder="1" applyAlignment="1">
      <alignment horizontal="left" vertical="center"/>
      <protection/>
    </xf>
    <xf numFmtId="3" fontId="2" fillId="35" borderId="45" xfId="55" applyNumberFormat="1" applyFont="1" applyFill="1" applyBorder="1" applyAlignment="1">
      <alignment horizontal="left" vertical="center"/>
      <protection/>
    </xf>
    <xf numFmtId="0" fontId="74" fillId="0" borderId="46" xfId="55" applyBorder="1" applyAlignment="1">
      <alignment horizontal="left" vertical="center"/>
      <protection/>
    </xf>
    <xf numFmtId="3" fontId="2" fillId="0" borderId="47" xfId="55" applyNumberFormat="1" applyFont="1" applyBorder="1">
      <alignment/>
      <protection/>
    </xf>
    <xf numFmtId="0" fontId="2" fillId="0" borderId="47" xfId="55" applyFont="1" applyBorder="1">
      <alignment/>
      <protection/>
    </xf>
    <xf numFmtId="0" fontId="42" fillId="34" borderId="0" xfId="55" applyFont="1" applyFill="1">
      <alignment/>
      <protection/>
    </xf>
    <xf numFmtId="0" fontId="2" fillId="34" borderId="0" xfId="55" applyFont="1" applyFill="1" applyAlignment="1">
      <alignment horizontal="center"/>
      <protection/>
    </xf>
    <xf numFmtId="3" fontId="34" fillId="0" borderId="0" xfId="55" applyNumberFormat="1" applyFont="1">
      <alignment/>
      <protection/>
    </xf>
    <xf numFmtId="179" fontId="34" fillId="35" borderId="42" xfId="51" applyNumberFormat="1" applyFont="1" applyFill="1" applyBorder="1" applyAlignment="1">
      <alignment horizontal="left" vertical="center"/>
    </xf>
    <xf numFmtId="14" fontId="1" fillId="36" borderId="41" xfId="55" applyNumberFormat="1" applyFont="1" applyFill="1" applyBorder="1" applyAlignment="1" applyProtection="1">
      <alignment horizontal="center" vertical="center"/>
      <protection locked="0"/>
    </xf>
    <xf numFmtId="3" fontId="34" fillId="29" borderId="41" xfId="55" applyNumberFormat="1" applyFont="1" applyFill="1" applyBorder="1" applyAlignment="1" applyProtection="1">
      <alignment vertical="center"/>
      <protection locked="0"/>
    </xf>
    <xf numFmtId="3" fontId="34" fillId="36" borderId="44" xfId="55" applyNumberFormat="1" applyFont="1" applyFill="1" applyBorder="1" applyAlignment="1" applyProtection="1">
      <alignment horizontal="left" vertical="center"/>
      <protection locked="0"/>
    </xf>
    <xf numFmtId="3" fontId="34" fillId="36" borderId="43" xfId="55" applyNumberFormat="1" applyFont="1" applyFill="1" applyBorder="1" applyAlignment="1" applyProtection="1">
      <alignment horizontal="left" vertical="center"/>
      <protection locked="0"/>
    </xf>
    <xf numFmtId="3" fontId="34" fillId="36" borderId="46" xfId="55" applyNumberFormat="1" applyFont="1" applyFill="1" applyBorder="1" applyAlignment="1" applyProtection="1">
      <alignment horizontal="left" vertical="center"/>
      <protection locked="0"/>
    </xf>
    <xf numFmtId="0" fontId="4" fillId="34" borderId="0" xfId="55" applyFont="1" applyFill="1" applyAlignment="1">
      <alignment vertical="center"/>
      <protection/>
    </xf>
    <xf numFmtId="179" fontId="2" fillId="36" borderId="48" xfId="51" applyNumberFormat="1" applyFont="1" applyFill="1" applyBorder="1" applyAlignment="1" applyProtection="1">
      <alignment horizontal="left" vertical="center"/>
      <protection locked="0"/>
    </xf>
    <xf numFmtId="179" fontId="2" fillId="36" borderId="49" xfId="51" applyNumberFormat="1" applyFont="1" applyFill="1" applyBorder="1" applyAlignment="1" applyProtection="1">
      <alignment horizontal="left" vertical="center"/>
      <protection locked="0"/>
    </xf>
    <xf numFmtId="3" fontId="2" fillId="36" borderId="14" xfId="55" applyNumberFormat="1" applyFont="1" applyFill="1" applyBorder="1" applyAlignment="1" applyProtection="1">
      <alignment vertical="center"/>
      <protection locked="0"/>
    </xf>
    <xf numFmtId="3" fontId="2" fillId="36" borderId="13" xfId="55" applyNumberFormat="1" applyFont="1" applyFill="1" applyBorder="1" applyAlignment="1" applyProtection="1">
      <alignment horizontal="left" vertical="center"/>
      <protection locked="0"/>
    </xf>
    <xf numFmtId="3" fontId="2" fillId="36" borderId="50" xfId="55" applyNumberFormat="1" applyFont="1" applyFill="1" applyBorder="1" applyAlignment="1" applyProtection="1">
      <alignment horizontal="left" vertical="center"/>
      <protection locked="0"/>
    </xf>
    <xf numFmtId="3" fontId="2" fillId="36" borderId="15" xfId="55" applyNumberFormat="1" applyFont="1" applyFill="1" applyBorder="1" applyAlignment="1" applyProtection="1">
      <alignment horizontal="left" vertical="center"/>
      <protection locked="0"/>
    </xf>
    <xf numFmtId="0" fontId="4" fillId="0" borderId="0" xfId="55" applyFont="1" applyAlignment="1">
      <alignment vertical="center"/>
      <protection/>
    </xf>
    <xf numFmtId="179" fontId="2" fillId="36" borderId="33" xfId="51" applyNumberFormat="1" applyFont="1" applyFill="1" applyBorder="1" applyAlignment="1" applyProtection="1">
      <alignment horizontal="left" vertical="center"/>
      <protection locked="0"/>
    </xf>
    <xf numFmtId="179" fontId="2" fillId="36" borderId="51" xfId="51" applyNumberFormat="1" applyFont="1" applyFill="1" applyBorder="1" applyAlignment="1" applyProtection="1">
      <alignment horizontal="left" vertical="center"/>
      <protection locked="0"/>
    </xf>
    <xf numFmtId="3" fontId="2" fillId="36" borderId="18" xfId="55" applyNumberFormat="1" applyFont="1" applyFill="1" applyBorder="1" applyAlignment="1" applyProtection="1">
      <alignment vertical="center"/>
      <protection locked="0"/>
    </xf>
    <xf numFmtId="3" fontId="2" fillId="36" borderId="17" xfId="55" applyNumberFormat="1" applyFont="1" applyFill="1" applyBorder="1" applyAlignment="1" applyProtection="1">
      <alignment horizontal="left" vertical="center"/>
      <protection locked="0"/>
    </xf>
    <xf numFmtId="3" fontId="2" fillId="36" borderId="52" xfId="55" applyNumberFormat="1" applyFont="1" applyFill="1" applyBorder="1" applyAlignment="1" applyProtection="1">
      <alignment horizontal="left" vertical="center"/>
      <protection locked="0"/>
    </xf>
    <xf numFmtId="3" fontId="2" fillId="36" borderId="19" xfId="55" applyNumberFormat="1" applyFont="1" applyFill="1" applyBorder="1" applyAlignment="1" applyProtection="1">
      <alignment horizontal="left" vertical="center"/>
      <protection locked="0"/>
    </xf>
    <xf numFmtId="179" fontId="34" fillId="35" borderId="53" xfId="51" applyNumberFormat="1" applyFont="1" applyFill="1" applyBorder="1" applyAlignment="1" quotePrefix="1">
      <alignment horizontal="left" vertical="center"/>
    </xf>
    <xf numFmtId="179" fontId="34" fillId="35" borderId="54" xfId="51" applyNumberFormat="1" applyFont="1" applyFill="1" applyBorder="1" applyAlignment="1">
      <alignment horizontal="left" vertical="center"/>
    </xf>
    <xf numFmtId="3" fontId="34" fillId="35" borderId="23" xfId="55" applyNumberFormat="1" applyFont="1" applyFill="1" applyBorder="1" applyAlignment="1">
      <alignment vertical="center"/>
      <protection/>
    </xf>
    <xf numFmtId="3" fontId="2" fillId="35" borderId="24" xfId="55" applyNumberFormat="1" applyFont="1" applyFill="1" applyBorder="1" applyAlignment="1">
      <alignment horizontal="left" vertical="center"/>
      <protection/>
    </xf>
    <xf numFmtId="3" fontId="2" fillId="35" borderId="55" xfId="55" applyNumberFormat="1" applyFont="1" applyFill="1" applyBorder="1" applyAlignment="1">
      <alignment horizontal="left" vertical="center"/>
      <protection/>
    </xf>
    <xf numFmtId="3" fontId="2" fillId="35" borderId="25" xfId="55" applyNumberFormat="1" applyFont="1" applyFill="1" applyBorder="1" applyAlignment="1">
      <alignment horizontal="left" vertical="center"/>
      <protection/>
    </xf>
    <xf numFmtId="0" fontId="43" fillId="34" borderId="0" xfId="55" applyFont="1" applyFill="1">
      <alignment/>
      <protection/>
    </xf>
    <xf numFmtId="0" fontId="43" fillId="0" borderId="0" xfId="55" applyFont="1">
      <alignment/>
      <protection/>
    </xf>
    <xf numFmtId="179" fontId="42" fillId="0" borderId="0" xfId="51" applyNumberFormat="1" applyFont="1" applyAlignment="1" quotePrefix="1">
      <alignment horizontal="left" vertical="center"/>
    </xf>
    <xf numFmtId="0" fontId="43" fillId="34" borderId="0" xfId="55" applyFont="1" applyFill="1" applyAlignment="1">
      <alignment vertical="center"/>
      <protection/>
    </xf>
    <xf numFmtId="179" fontId="3" fillId="35" borderId="42" xfId="51" applyNumberFormat="1" applyFont="1" applyFill="1" applyBorder="1" applyAlignment="1">
      <alignment horizontal="left" vertical="center"/>
    </xf>
    <xf numFmtId="179" fontId="3" fillId="35" borderId="45" xfId="51" applyNumberFormat="1" applyFont="1" applyFill="1" applyBorder="1" applyAlignment="1">
      <alignment horizontal="left" vertical="center"/>
    </xf>
    <xf numFmtId="3" fontId="34" fillId="35" borderId="41" xfId="55" applyNumberFormat="1" applyFont="1" applyFill="1" applyBorder="1" applyAlignment="1">
      <alignment vertical="center"/>
      <protection/>
    </xf>
    <xf numFmtId="3" fontId="2" fillId="35" borderId="46" xfId="55" applyNumberFormat="1" applyFont="1" applyFill="1" applyBorder="1" applyAlignment="1">
      <alignment horizontal="left" vertical="center"/>
      <protection/>
    </xf>
    <xf numFmtId="0" fontId="43" fillId="0" borderId="0" xfId="55" applyFont="1" applyAlignment="1">
      <alignment vertical="center"/>
      <protection/>
    </xf>
    <xf numFmtId="179" fontId="34" fillId="0" borderId="0" xfId="51" applyNumberFormat="1" applyFont="1" applyAlignment="1">
      <alignment horizontal="left" vertical="center"/>
    </xf>
    <xf numFmtId="3" fontId="34" fillId="0" borderId="0" xfId="55" applyNumberFormat="1" applyFont="1" applyAlignment="1">
      <alignment vertical="center"/>
      <protection/>
    </xf>
    <xf numFmtId="3" fontId="7" fillId="0" borderId="47" xfId="55" applyNumberFormat="1" applyFont="1" applyBorder="1" applyAlignment="1">
      <alignment horizontal="left" vertical="top" wrapText="1"/>
      <protection/>
    </xf>
    <xf numFmtId="0" fontId="44" fillId="0" borderId="0" xfId="55" applyFont="1" applyAlignment="1">
      <alignment vertical="center"/>
      <protection/>
    </xf>
    <xf numFmtId="179" fontId="7" fillId="0" borderId="0" xfId="51" applyNumberFormat="1" applyFont="1" applyAlignment="1">
      <alignment horizontal="left" vertical="center" wrapText="1"/>
    </xf>
    <xf numFmtId="3" fontId="7" fillId="0" borderId="0" xfId="55" applyNumberFormat="1" applyFont="1" applyAlignment="1">
      <alignment horizontal="left" vertical="top" wrapText="1"/>
      <protection/>
    </xf>
    <xf numFmtId="10" fontId="65" fillId="0" borderId="0" xfId="51" applyNumberFormat="1" applyFont="1" applyAlignment="1">
      <alignment horizontal="right" vertical="center"/>
    </xf>
    <xf numFmtId="10" fontId="6" fillId="0" borderId="0" xfId="55" applyNumberFormat="1" applyFont="1" applyAlignment="1">
      <alignment vertical="center"/>
      <protection/>
    </xf>
    <xf numFmtId="3" fontId="2" fillId="0" borderId="0" xfId="55" applyNumberFormat="1" applyFont="1" applyAlignment="1">
      <alignment horizontal="left" vertical="center"/>
      <protection/>
    </xf>
    <xf numFmtId="0" fontId="1" fillId="34" borderId="0" xfId="55" applyFont="1" applyFill="1" applyAlignment="1">
      <alignment vertical="center"/>
      <protection/>
    </xf>
    <xf numFmtId="179" fontId="34" fillId="35" borderId="45" xfId="51" applyNumberFormat="1" applyFont="1" applyFill="1" applyBorder="1" applyAlignment="1">
      <alignment horizontal="left" vertical="center"/>
    </xf>
    <xf numFmtId="10" fontId="2" fillId="29" borderId="56" xfId="55" applyNumberFormat="1" applyFont="1" applyFill="1" applyBorder="1" applyProtection="1">
      <alignment/>
      <protection locked="0"/>
    </xf>
    <xf numFmtId="3" fontId="66" fillId="0" borderId="57" xfId="55" applyNumberFormat="1" applyFont="1" applyBorder="1" applyAlignment="1">
      <alignment horizontal="left" vertical="center"/>
      <protection/>
    </xf>
    <xf numFmtId="3" fontId="66" fillId="0" borderId="0" xfId="55" applyNumberFormat="1" applyFont="1" applyAlignment="1">
      <alignment horizontal="left" vertical="center"/>
      <protection/>
    </xf>
    <xf numFmtId="0" fontId="1" fillId="0" borderId="0" xfId="55" applyFont="1" applyAlignment="1">
      <alignment vertical="center"/>
      <protection/>
    </xf>
    <xf numFmtId="3" fontId="7" fillId="0" borderId="0" xfId="55" applyNumberFormat="1" applyFont="1" applyAlignment="1">
      <alignment horizontal="left" vertical="center"/>
      <protection/>
    </xf>
    <xf numFmtId="0" fontId="2" fillId="0" borderId="0" xfId="65">
      <alignment/>
      <protection/>
    </xf>
    <xf numFmtId="0" fontId="45" fillId="34" borderId="0" xfId="55" applyFont="1" applyFill="1" applyAlignment="1">
      <alignment horizontal="center"/>
      <protection/>
    </xf>
    <xf numFmtId="0" fontId="2" fillId="35" borderId="12" xfId="55" applyFont="1" applyFill="1" applyBorder="1" applyAlignment="1">
      <alignment horizontal="left" vertical="center"/>
      <protection/>
    </xf>
    <xf numFmtId="179" fontId="2" fillId="35" borderId="58" xfId="51" applyNumberFormat="1" applyFont="1" applyFill="1" applyBorder="1" applyAlignment="1">
      <alignment horizontal="center" wrapText="1"/>
    </xf>
    <xf numFmtId="179" fontId="2" fillId="35" borderId="59" xfId="51" applyNumberFormat="1" applyFont="1" applyFill="1" applyBorder="1" applyAlignment="1">
      <alignment horizontal="center" wrapText="1"/>
    </xf>
    <xf numFmtId="0" fontId="2" fillId="35" borderId="59" xfId="55" applyFont="1" applyFill="1" applyBorder="1" applyAlignment="1">
      <alignment horizontal="center" wrapText="1"/>
      <protection/>
    </xf>
    <xf numFmtId="0" fontId="2" fillId="35" borderId="60" xfId="55" applyFont="1" applyFill="1" applyBorder="1" applyAlignment="1">
      <alignment horizontal="left" wrapText="1"/>
      <protection/>
    </xf>
    <xf numFmtId="0" fontId="46" fillId="0" borderId="0" xfId="55" applyFont="1">
      <alignment/>
      <protection/>
    </xf>
    <xf numFmtId="0" fontId="2" fillId="35" borderId="61" xfId="55" applyFont="1" applyFill="1" applyBorder="1" applyAlignment="1">
      <alignment horizontal="left" vertical="center"/>
      <protection/>
    </xf>
    <xf numFmtId="179" fontId="2" fillId="35" borderId="57" xfId="51" applyNumberFormat="1" applyFont="1" applyFill="1" applyBorder="1" applyAlignment="1">
      <alignment horizontal="center" wrapText="1"/>
    </xf>
    <xf numFmtId="179" fontId="2" fillId="35" borderId="62" xfId="51" applyNumberFormat="1" applyFont="1" applyFill="1" applyBorder="1" applyAlignment="1">
      <alignment horizontal="center" wrapText="1"/>
    </xf>
    <xf numFmtId="0" fontId="2" fillId="35" borderId="62" xfId="55" applyFont="1" applyFill="1" applyBorder="1" applyAlignment="1">
      <alignment horizontal="center" wrapText="1"/>
      <protection/>
    </xf>
    <xf numFmtId="0" fontId="2" fillId="35" borderId="63" xfId="55" applyFont="1" applyFill="1" applyBorder="1" applyAlignment="1">
      <alignment horizontal="left" wrapText="1"/>
      <protection/>
    </xf>
    <xf numFmtId="0" fontId="2" fillId="35" borderId="64" xfId="55" applyFont="1" applyFill="1" applyBorder="1" applyAlignment="1">
      <alignment vertical="center"/>
      <protection/>
    </xf>
    <xf numFmtId="3" fontId="2" fillId="29" borderId="41" xfId="55" applyNumberFormat="1" applyFont="1" applyFill="1" applyBorder="1" applyAlignment="1" applyProtection="1">
      <alignment vertical="center"/>
      <protection locked="0"/>
    </xf>
    <xf numFmtId="3" fontId="2" fillId="35" borderId="43" xfId="55" applyNumberFormat="1" applyFont="1" applyFill="1" applyBorder="1" applyAlignment="1">
      <alignment vertical="center"/>
      <protection/>
    </xf>
    <xf numFmtId="3" fontId="2" fillId="35" borderId="41" xfId="55" applyNumberFormat="1" applyFont="1" applyFill="1" applyBorder="1" applyAlignment="1">
      <alignment vertical="center"/>
      <protection/>
    </xf>
    <xf numFmtId="3" fontId="2" fillId="29" borderId="41" xfId="55" applyNumberFormat="1" applyFont="1" applyFill="1" applyBorder="1" applyAlignment="1" applyProtection="1">
      <alignment vertical="top"/>
      <protection locked="0"/>
    </xf>
    <xf numFmtId="180" fontId="41" fillId="35" borderId="41" xfId="51" applyNumberFormat="1" applyFont="1" applyFill="1" applyBorder="1" applyAlignment="1">
      <alignment horizontal="right" vertical="center"/>
    </xf>
    <xf numFmtId="180" fontId="2" fillId="29" borderId="41" xfId="51" applyNumberFormat="1" applyFont="1" applyFill="1" applyBorder="1" applyAlignment="1" applyProtection="1">
      <alignment horizontal="right" vertical="center"/>
      <protection locked="0"/>
    </xf>
    <xf numFmtId="0" fontId="2" fillId="36" borderId="65" xfId="55" applyFont="1" applyFill="1" applyBorder="1" applyAlignment="1" applyProtection="1">
      <alignment horizontal="left" vertical="center" wrapText="1"/>
      <protection locked="0"/>
    </xf>
    <xf numFmtId="0" fontId="2" fillId="34" borderId="0" xfId="55" applyFont="1" applyFill="1" applyAlignment="1">
      <alignment horizontal="left"/>
      <protection/>
    </xf>
    <xf numFmtId="0" fontId="2" fillId="36" borderId="66" xfId="55" applyFont="1" applyFill="1" applyBorder="1" applyAlignment="1" applyProtection="1">
      <alignment horizontal="left" vertical="top" wrapText="1"/>
      <protection locked="0"/>
    </xf>
    <xf numFmtId="0" fontId="74" fillId="36" borderId="67" xfId="55" applyFill="1" applyBorder="1" applyAlignment="1" applyProtection="1">
      <alignment horizontal="left" vertical="top" wrapText="1"/>
      <protection locked="0"/>
    </xf>
    <xf numFmtId="0" fontId="74" fillId="36" borderId="68" xfId="55" applyFill="1" applyBorder="1" applyAlignment="1" applyProtection="1">
      <alignment horizontal="left" vertical="top" wrapText="1"/>
      <protection locked="0"/>
    </xf>
    <xf numFmtId="0" fontId="74" fillId="36" borderId="69" xfId="55" applyFill="1" applyBorder="1" applyAlignment="1" applyProtection="1">
      <alignment horizontal="left" vertical="top" wrapText="1"/>
      <protection locked="0"/>
    </xf>
    <xf numFmtId="0" fontId="74" fillId="36" borderId="11" xfId="55" applyFill="1" applyBorder="1" applyAlignment="1" applyProtection="1">
      <alignment horizontal="left" vertical="top" wrapText="1"/>
      <protection locked="0"/>
    </xf>
    <xf numFmtId="0" fontId="74" fillId="36" borderId="70" xfId="55" applyFill="1" applyBorder="1" applyAlignment="1" applyProtection="1">
      <alignment horizontal="left" vertical="top" wrapText="1"/>
      <protection locked="0"/>
    </xf>
    <xf numFmtId="0" fontId="85" fillId="34" borderId="0" xfId="55" applyFont="1" applyFill="1">
      <alignment/>
      <protection/>
    </xf>
    <xf numFmtId="0" fontId="85" fillId="0" borderId="0" xfId="55" applyFont="1">
      <alignment/>
      <protection/>
    </xf>
    <xf numFmtId="1" fontId="34" fillId="29" borderId="3" xfId="55" applyNumberFormat="1" applyFont="1" applyFill="1" applyBorder="1" applyAlignment="1" applyProtection="1">
      <alignment horizontal="center"/>
      <protection locked="0"/>
    </xf>
    <xf numFmtId="0" fontId="66" fillId="34" borderId="0" xfId="56" applyFont="1" applyFill="1" applyAlignment="1">
      <alignment vertical="top"/>
      <protection/>
    </xf>
    <xf numFmtId="0" fontId="2" fillId="34" borderId="0" xfId="55" applyFont="1" applyFill="1" applyAlignment="1" quotePrefix="1">
      <alignment horizontal="left" vertical="top"/>
      <protection/>
    </xf>
    <xf numFmtId="0" fontId="74" fillId="0" borderId="0" xfId="55" applyProtection="1">
      <alignment/>
      <protection locked="0"/>
    </xf>
    <xf numFmtId="0" fontId="29" fillId="34" borderId="0" xfId="55" applyFont="1" applyFill="1">
      <alignment/>
      <protection/>
    </xf>
    <xf numFmtId="0" fontId="51" fillId="34" borderId="0" xfId="55" applyFont="1" applyFill="1">
      <alignment/>
      <protection/>
    </xf>
    <xf numFmtId="0" fontId="2" fillId="34" borderId="0" xfId="55" applyFont="1" applyFill="1" applyAlignment="1">
      <alignment horizontal="center" wrapText="1"/>
      <protection/>
    </xf>
    <xf numFmtId="0" fontId="8" fillId="0" borderId="0" xfId="55" applyFont="1">
      <alignment/>
      <protection/>
    </xf>
    <xf numFmtId="0" fontId="34" fillId="34" borderId="0" xfId="55" applyFont="1" applyFill="1" applyAlignment="1">
      <alignment horizontal="left"/>
      <protection/>
    </xf>
    <xf numFmtId="0" fontId="52" fillId="34" borderId="0" xfId="55" applyFont="1" applyFill="1" applyAlignment="1">
      <alignment horizontal="left"/>
      <protection/>
    </xf>
    <xf numFmtId="0" fontId="46" fillId="0" borderId="0" xfId="55" applyFont="1" applyAlignment="1">
      <alignment vertical="center"/>
      <protection/>
    </xf>
    <xf numFmtId="0" fontId="34" fillId="34" borderId="0" xfId="55" applyFont="1" applyFill="1" applyAlignment="1">
      <alignment vertical="center"/>
      <protection/>
    </xf>
    <xf numFmtId="14" fontId="34" fillId="34" borderId="0" xfId="55" applyNumberFormat="1" applyFont="1" applyFill="1" applyAlignment="1">
      <alignment horizontal="left"/>
      <protection/>
    </xf>
    <xf numFmtId="0" fontId="2" fillId="34" borderId="0" xfId="55" applyFont="1" applyFill="1" applyAlignment="1">
      <alignment horizontal="right"/>
      <protection/>
    </xf>
    <xf numFmtId="0" fontId="53" fillId="34" borderId="0" xfId="55" applyFont="1" applyFill="1" applyAlignment="1">
      <alignment horizontal="center"/>
      <protection/>
    </xf>
    <xf numFmtId="14" fontId="2" fillId="29" borderId="3" xfId="55" applyNumberFormat="1" applyFont="1" applyFill="1" applyBorder="1" applyProtection="1">
      <alignment/>
      <protection locked="0"/>
    </xf>
    <xf numFmtId="0" fontId="53" fillId="34" borderId="71" xfId="55" applyFont="1" applyFill="1" applyBorder="1" applyAlignment="1">
      <alignment horizontal="center"/>
      <protection/>
    </xf>
    <xf numFmtId="0" fontId="53" fillId="34" borderId="63" xfId="55" applyFont="1" applyFill="1" applyBorder="1" applyAlignment="1">
      <alignment horizontal="center"/>
      <protection/>
    </xf>
    <xf numFmtId="14" fontId="34" fillId="34" borderId="0" xfId="55" applyNumberFormat="1" applyFont="1" applyFill="1">
      <alignment/>
      <protection/>
    </xf>
    <xf numFmtId="14" fontId="2" fillId="35" borderId="18" xfId="55" applyNumberFormat="1" applyFont="1" applyFill="1" applyBorder="1">
      <alignment/>
      <protection/>
    </xf>
    <xf numFmtId="0" fontId="2" fillId="0" borderId="0" xfId="55" applyFont="1" applyAlignment="1">
      <alignment horizontal="center" wrapText="1"/>
      <protection/>
    </xf>
    <xf numFmtId="14" fontId="2" fillId="0" borderId="67" xfId="55" applyNumberFormat="1" applyFont="1" applyBorder="1">
      <alignment/>
      <protection/>
    </xf>
    <xf numFmtId="0" fontId="42" fillId="0" borderId="0" xfId="55" applyFont="1" applyAlignment="1">
      <alignment horizontal="center"/>
      <protection/>
    </xf>
    <xf numFmtId="14" fontId="2" fillId="0" borderId="0" xfId="55" applyNumberFormat="1" applyFont="1">
      <alignment/>
      <protection/>
    </xf>
    <xf numFmtId="0" fontId="74" fillId="34" borderId="0" xfId="55" applyFill="1" applyAlignment="1">
      <alignment horizontal="center"/>
      <protection/>
    </xf>
    <xf numFmtId="0" fontId="7" fillId="34" borderId="0" xfId="55" applyFont="1" applyFill="1" applyAlignment="1">
      <alignment horizontal="left"/>
      <protection/>
    </xf>
    <xf numFmtId="0" fontId="34" fillId="0" borderId="0" xfId="55" applyFont="1">
      <alignment/>
      <protection/>
    </xf>
    <xf numFmtId="0" fontId="52" fillId="34" borderId="0" xfId="55" applyFont="1" applyFill="1">
      <alignment/>
      <protection/>
    </xf>
    <xf numFmtId="0" fontId="46" fillId="34" borderId="0" xfId="55" applyFont="1" applyFill="1">
      <alignment/>
      <protection/>
    </xf>
    <xf numFmtId="0" fontId="74" fillId="34" borderId="71" xfId="55" applyFill="1" applyBorder="1">
      <alignment/>
      <protection/>
    </xf>
    <xf numFmtId="0" fontId="74" fillId="34" borderId="63" xfId="55" applyFill="1" applyBorder="1">
      <alignment/>
      <protection/>
    </xf>
    <xf numFmtId="0" fontId="54" fillId="34" borderId="72" xfId="47" applyFont="1" applyFill="1" applyBorder="1" applyAlignment="1" applyProtection="1">
      <alignment/>
      <protection/>
    </xf>
    <xf numFmtId="0" fontId="74" fillId="34" borderId="0" xfId="55" applyFill="1" applyAlignment="1">
      <alignment vertical="top"/>
      <protection/>
    </xf>
    <xf numFmtId="14" fontId="2" fillId="29" borderId="73" xfId="55" applyNumberFormat="1" applyFont="1" applyFill="1" applyBorder="1" applyAlignment="1">
      <alignment horizontal="center"/>
      <protection/>
    </xf>
    <xf numFmtId="0" fontId="52" fillId="34" borderId="0" xfId="55" applyFont="1" applyFill="1" applyAlignment="1">
      <alignment horizontal="center"/>
      <protection/>
    </xf>
    <xf numFmtId="14" fontId="2" fillId="0" borderId="74" xfId="55" applyNumberFormat="1" applyFont="1" applyBorder="1" applyAlignment="1">
      <alignment horizontal="center"/>
      <protection/>
    </xf>
    <xf numFmtId="0" fontId="55" fillId="34" borderId="0" xfId="55" applyFont="1" applyFill="1" applyAlignment="1">
      <alignment horizontal="center"/>
      <protection/>
    </xf>
    <xf numFmtId="0" fontId="46" fillId="34" borderId="74" xfId="55" applyFont="1" applyFill="1" applyBorder="1">
      <alignment/>
      <protection/>
    </xf>
    <xf numFmtId="0" fontId="8" fillId="34" borderId="55" xfId="55" applyFont="1" applyFill="1" applyBorder="1" applyAlignment="1">
      <alignment horizontal="center"/>
      <protection/>
    </xf>
    <xf numFmtId="0" fontId="8" fillId="34" borderId="25" xfId="55" applyFont="1" applyFill="1" applyBorder="1" applyAlignment="1">
      <alignment horizontal="center"/>
      <protection/>
    </xf>
    <xf numFmtId="0" fontId="74" fillId="37" borderId="0" xfId="55" applyFill="1">
      <alignment/>
      <protection/>
    </xf>
    <xf numFmtId="0" fontId="34" fillId="34" borderId="0" xfId="55" applyFont="1" applyFill="1" applyAlignment="1">
      <alignment horizontal="center" wrapText="1"/>
      <protection/>
    </xf>
    <xf numFmtId="0" fontId="34" fillId="34" borderId="48" xfId="55" applyFont="1" applyFill="1" applyBorder="1" applyAlignment="1">
      <alignment horizontal="center" vertical="center" wrapText="1"/>
      <protection/>
    </xf>
    <xf numFmtId="0" fontId="34" fillId="34" borderId="49" xfId="55" applyFont="1" applyFill="1" applyBorder="1" applyAlignment="1">
      <alignment horizontal="center" vertical="center" wrapText="1"/>
      <protection/>
    </xf>
    <xf numFmtId="0" fontId="34" fillId="35" borderId="75" xfId="55" applyFont="1" applyFill="1" applyBorder="1" applyAlignment="1">
      <alignment horizontal="center" wrapText="1"/>
      <protection/>
    </xf>
    <xf numFmtId="0" fontId="34" fillId="35" borderId="76" xfId="55" applyFont="1" applyFill="1" applyBorder="1" applyAlignment="1">
      <alignment horizontal="center" wrapText="1"/>
      <protection/>
    </xf>
    <xf numFmtId="0" fontId="34" fillId="35" borderId="26" xfId="55" applyFont="1" applyFill="1" applyBorder="1" applyAlignment="1">
      <alignment horizontal="center" wrapText="1"/>
      <protection/>
    </xf>
    <xf numFmtId="0" fontId="2" fillId="34" borderId="47" xfId="55" applyFont="1" applyFill="1" applyBorder="1" applyAlignment="1">
      <alignment horizontal="center" wrapText="1"/>
      <protection/>
    </xf>
    <xf numFmtId="0" fontId="34" fillId="35" borderId="13" xfId="55" applyFont="1" applyFill="1" applyBorder="1" applyAlignment="1">
      <alignment horizontal="center" wrapText="1"/>
      <protection/>
    </xf>
    <xf numFmtId="0" fontId="2" fillId="34" borderId="26" xfId="55" applyFont="1" applyFill="1" applyBorder="1" applyAlignment="1">
      <alignment horizontal="center" wrapText="1"/>
      <protection/>
    </xf>
    <xf numFmtId="0" fontId="2" fillId="34" borderId="75" xfId="55" applyFont="1" applyFill="1" applyBorder="1" applyAlignment="1">
      <alignment horizontal="center" wrapText="1"/>
      <protection/>
    </xf>
    <xf numFmtId="0" fontId="2" fillId="37" borderId="49" xfId="55" applyFont="1" applyFill="1" applyBorder="1" applyAlignment="1">
      <alignment horizontal="center" wrapText="1"/>
      <protection/>
    </xf>
    <xf numFmtId="0" fontId="34" fillId="35" borderId="75" xfId="55" applyFont="1" applyFill="1" applyBorder="1" applyAlignment="1">
      <alignment horizontal="left" wrapText="1"/>
      <protection/>
    </xf>
    <xf numFmtId="0" fontId="56" fillId="0" borderId="74" xfId="55" applyFont="1" applyBorder="1" applyAlignment="1">
      <alignment vertical="center"/>
      <protection/>
    </xf>
    <xf numFmtId="0" fontId="74" fillId="0" borderId="74" xfId="55" applyBorder="1">
      <alignment/>
      <protection/>
    </xf>
    <xf numFmtId="0" fontId="2" fillId="34" borderId="74" xfId="55" applyFont="1" applyFill="1" applyBorder="1" applyAlignment="1">
      <alignment horizontal="center" wrapText="1"/>
      <protection/>
    </xf>
    <xf numFmtId="0" fontId="8" fillId="0" borderId="74" xfId="55" applyFont="1" applyBorder="1">
      <alignment/>
      <protection/>
    </xf>
    <xf numFmtId="0" fontId="34" fillId="35" borderId="33" xfId="55" applyFont="1" applyFill="1" applyBorder="1" applyAlignment="1">
      <alignment horizontal="justify" vertical="top" wrapText="1"/>
      <protection/>
    </xf>
    <xf numFmtId="0" fontId="34" fillId="35" borderId="18" xfId="55" applyFont="1" applyFill="1" applyBorder="1" applyAlignment="1">
      <alignment horizontal="left" vertical="top" wrapText="1"/>
      <protection/>
    </xf>
    <xf numFmtId="3" fontId="34" fillId="35" borderId="77" xfId="55" applyNumberFormat="1" applyFont="1" applyFill="1" applyBorder="1" applyAlignment="1">
      <alignment horizontal="right" vertical="top" wrapText="1"/>
      <protection/>
    </xf>
    <xf numFmtId="3" fontId="34" fillId="35" borderId="78" xfId="55" applyNumberFormat="1" applyFont="1" applyFill="1" applyBorder="1" applyAlignment="1">
      <alignment horizontal="right" vertical="top" wrapText="1"/>
      <protection/>
    </xf>
    <xf numFmtId="3" fontId="34" fillId="35" borderId="31" xfId="55" applyNumberFormat="1" applyFont="1" applyFill="1" applyBorder="1" applyAlignment="1">
      <alignment horizontal="right" vertical="top" wrapText="1"/>
      <protection/>
    </xf>
    <xf numFmtId="3" fontId="34" fillId="35" borderId="18" xfId="55" applyNumberFormat="1" applyFont="1" applyFill="1" applyBorder="1" applyAlignment="1">
      <alignment horizontal="right" vertical="top" wrapText="1"/>
      <protection/>
    </xf>
    <xf numFmtId="3" fontId="34" fillId="35" borderId="17" xfId="55" applyNumberFormat="1" applyFont="1" applyFill="1" applyBorder="1" applyAlignment="1">
      <alignment horizontal="right" vertical="top" wrapText="1"/>
      <protection/>
    </xf>
    <xf numFmtId="3" fontId="34" fillId="35" borderId="51" xfId="55" applyNumberFormat="1" applyFont="1" applyFill="1" applyBorder="1" applyAlignment="1">
      <alignment horizontal="right" vertical="top" wrapText="1"/>
      <protection/>
    </xf>
    <xf numFmtId="0" fontId="2" fillId="36" borderId="77" xfId="55" applyFont="1" applyFill="1" applyBorder="1" applyAlignment="1" applyProtection="1">
      <alignment vertical="top" wrapText="1"/>
      <protection locked="0"/>
    </xf>
    <xf numFmtId="179" fontId="2" fillId="0" borderId="48" xfId="51" applyNumberFormat="1" applyFont="1" applyBorder="1" applyAlignment="1" quotePrefix="1">
      <alignment horizontal="left" vertical="top"/>
    </xf>
    <xf numFmtId="179" fontId="34" fillId="0" borderId="50" xfId="51" applyNumberFormat="1" applyFont="1" applyBorder="1" applyAlignment="1">
      <alignment horizontal="left" vertical="top"/>
    </xf>
    <xf numFmtId="179" fontId="2" fillId="0" borderId="50" xfId="51" applyNumberFormat="1" applyFont="1" applyBorder="1" applyAlignment="1">
      <alignment horizontal="left" vertical="top"/>
    </xf>
    <xf numFmtId="0" fontId="2" fillId="0" borderId="49" xfId="55" applyFont="1" applyBorder="1" applyAlignment="1">
      <alignment horizontal="right" vertical="top" wrapText="1"/>
      <protection/>
    </xf>
    <xf numFmtId="3" fontId="2" fillId="29" borderId="14" xfId="55" applyNumberFormat="1" applyFont="1" applyFill="1" applyBorder="1" applyAlignment="1" applyProtection="1">
      <alignment vertical="top"/>
      <protection locked="0"/>
    </xf>
    <xf numFmtId="0" fontId="2" fillId="36" borderId="13" xfId="55" applyFont="1" applyFill="1" applyBorder="1" applyAlignment="1" applyProtection="1">
      <alignment horizontal="left" vertical="top"/>
      <protection locked="0"/>
    </xf>
    <xf numFmtId="0" fontId="2" fillId="36" borderId="50" xfId="55" applyFont="1" applyFill="1" applyBorder="1" applyAlignment="1" applyProtection="1">
      <alignment horizontal="left" vertical="top"/>
      <protection locked="0"/>
    </xf>
    <xf numFmtId="0" fontId="2" fillId="36" borderId="15" xfId="55" applyFont="1" applyFill="1" applyBorder="1" applyAlignment="1" applyProtection="1">
      <alignment horizontal="left" vertical="top"/>
      <protection locked="0"/>
    </xf>
    <xf numFmtId="0" fontId="34" fillId="34" borderId="0" xfId="55" applyFont="1" applyFill="1" applyAlignment="1">
      <alignment horizontal="left" wrapText="1"/>
      <protection/>
    </xf>
    <xf numFmtId="0" fontId="74" fillId="0" borderId="0" xfId="55" applyAlignment="1">
      <alignment vertical="top"/>
      <protection/>
    </xf>
    <xf numFmtId="0" fontId="1" fillId="34" borderId="33" xfId="55" applyFont="1" applyFill="1" applyBorder="1" applyAlignment="1">
      <alignment horizontal="left" vertical="top"/>
      <protection/>
    </xf>
    <xf numFmtId="0" fontId="1" fillId="34" borderId="18" xfId="55" applyFont="1" applyFill="1" applyBorder="1" applyAlignment="1">
      <alignment vertical="top"/>
      <protection/>
    </xf>
    <xf numFmtId="3" fontId="2" fillId="35" borderId="18" xfId="55" applyNumberFormat="1" applyFont="1" applyFill="1" applyBorder="1" applyAlignment="1">
      <alignment vertical="top"/>
      <protection/>
    </xf>
    <xf numFmtId="3" fontId="2" fillId="29" borderId="18" xfId="55" applyNumberFormat="1" applyFont="1" applyFill="1" applyBorder="1" applyAlignment="1" applyProtection="1">
      <alignment vertical="top"/>
      <protection locked="0"/>
    </xf>
    <xf numFmtId="3" fontId="2" fillId="35" borderId="17" xfId="55" applyNumberFormat="1" applyFont="1" applyFill="1" applyBorder="1" applyAlignment="1">
      <alignment vertical="top"/>
      <protection/>
    </xf>
    <xf numFmtId="3" fontId="2" fillId="35" borderId="31" xfId="55" applyNumberFormat="1" applyFont="1" applyFill="1" applyBorder="1" applyAlignment="1">
      <alignment horizontal="right" vertical="top" wrapText="1"/>
      <protection/>
    </xf>
    <xf numFmtId="3" fontId="2" fillId="35" borderId="77" xfId="55" applyNumberFormat="1" applyFont="1" applyFill="1" applyBorder="1" applyAlignment="1">
      <alignment horizontal="right" vertical="top" wrapText="1"/>
      <protection/>
    </xf>
    <xf numFmtId="3" fontId="2" fillId="35" borderId="51" xfId="55" applyNumberFormat="1" applyFont="1" applyFill="1" applyBorder="1" applyAlignment="1">
      <alignment horizontal="right" vertical="top" wrapText="1"/>
      <protection/>
    </xf>
    <xf numFmtId="0" fontId="57" fillId="34" borderId="0" xfId="55" applyFont="1" applyFill="1" applyAlignment="1">
      <alignment vertical="top"/>
      <protection/>
    </xf>
    <xf numFmtId="179" fontId="2" fillId="0" borderId="79" xfId="51" applyNumberFormat="1" applyFont="1" applyBorder="1" applyAlignment="1" quotePrefix="1">
      <alignment horizontal="left" vertical="top"/>
    </xf>
    <xf numFmtId="179" fontId="2" fillId="0" borderId="80" xfId="51" applyNumberFormat="1" applyFont="1" applyBorder="1" applyAlignment="1" quotePrefix="1">
      <alignment horizontal="left" vertical="top"/>
    </xf>
    <xf numFmtId="179" fontId="2" fillId="0" borderId="80" xfId="51" applyNumberFormat="1" applyFont="1" applyBorder="1" applyAlignment="1">
      <alignment horizontal="left" vertical="top"/>
    </xf>
    <xf numFmtId="0" fontId="2" fillId="0" borderId="81" xfId="55" applyFont="1" applyBorder="1" applyAlignment="1">
      <alignment horizontal="right" vertical="top" wrapText="1"/>
      <protection/>
    </xf>
    <xf numFmtId="3" fontId="2" fillId="35" borderId="30" xfId="55" applyNumberFormat="1" applyFont="1" applyFill="1" applyBorder="1" applyAlignment="1">
      <alignment vertical="top"/>
      <protection/>
    </xf>
    <xf numFmtId="0" fontId="2" fillId="36" borderId="29" xfId="55" applyFont="1" applyFill="1" applyBorder="1" applyAlignment="1" applyProtection="1">
      <alignment horizontal="left" vertical="top"/>
      <protection locked="0"/>
    </xf>
    <xf numFmtId="0" fontId="2" fillId="36" borderId="80" xfId="55" applyFont="1" applyFill="1" applyBorder="1" applyAlignment="1" applyProtection="1">
      <alignment horizontal="left" vertical="top"/>
      <protection locked="0"/>
    </xf>
    <xf numFmtId="0" fontId="2" fillId="36" borderId="82" xfId="55" applyFont="1" applyFill="1" applyBorder="1" applyAlignment="1" applyProtection="1">
      <alignment horizontal="left" vertical="top"/>
      <protection locked="0"/>
    </xf>
    <xf numFmtId="0" fontId="58" fillId="0" borderId="71" xfId="47" applyFont="1" applyFill="1" applyBorder="1" applyProtection="1">
      <alignment vertical="center"/>
      <protection/>
    </xf>
    <xf numFmtId="0" fontId="34" fillId="35" borderId="42" xfId="55" applyFont="1" applyFill="1" applyBorder="1" applyAlignment="1" quotePrefix="1">
      <alignment horizontal="center" vertical="center"/>
      <protection/>
    </xf>
    <xf numFmtId="0" fontId="34" fillId="35" borderId="43" xfId="55" applyFont="1" applyFill="1" applyBorder="1" applyAlignment="1">
      <alignment vertical="center"/>
      <protection/>
    </xf>
    <xf numFmtId="0" fontId="2" fillId="35" borderId="43" xfId="55" applyFont="1" applyFill="1" applyBorder="1" applyAlignment="1">
      <alignment horizontal="center" wrapText="1"/>
      <protection/>
    </xf>
    <xf numFmtId="3" fontId="34" fillId="35" borderId="41" xfId="55" applyNumberFormat="1" applyFont="1" applyFill="1" applyBorder="1" applyAlignment="1">
      <alignment horizontal="right" wrapText="1"/>
      <protection/>
    </xf>
    <xf numFmtId="0" fontId="2" fillId="36" borderId="44" xfId="55" applyFont="1" applyFill="1" applyBorder="1" applyAlignment="1" applyProtection="1">
      <alignment horizontal="left" vertical="top"/>
      <protection locked="0"/>
    </xf>
    <xf numFmtId="0" fontId="2" fillId="36" borderId="43" xfId="55" applyFont="1" applyFill="1" applyBorder="1" applyAlignment="1" applyProtection="1">
      <alignment horizontal="left" vertical="top"/>
      <protection locked="0"/>
    </xf>
    <xf numFmtId="0" fontId="2" fillId="36" borderId="46" xfId="55" applyFont="1" applyFill="1" applyBorder="1" applyAlignment="1" applyProtection="1">
      <alignment horizontal="left" vertical="top"/>
      <protection locked="0"/>
    </xf>
    <xf numFmtId="0" fontId="1" fillId="34" borderId="0" xfId="55" applyFont="1" applyFill="1" applyAlignment="1">
      <alignment vertical="top"/>
      <protection/>
    </xf>
    <xf numFmtId="179" fontId="34" fillId="0" borderId="83" xfId="51" applyNumberFormat="1" applyFont="1" applyBorder="1" applyAlignment="1" quotePrefix="1">
      <alignment horizontal="left" vertical="top"/>
    </xf>
    <xf numFmtId="179" fontId="34" fillId="0" borderId="84" xfId="51" applyNumberFormat="1" applyFont="1" applyBorder="1" applyAlignment="1">
      <alignment horizontal="left" vertical="top"/>
    </xf>
    <xf numFmtId="179" fontId="2" fillId="0" borderId="84" xfId="51" applyNumberFormat="1" applyFont="1" applyBorder="1" applyAlignment="1">
      <alignment horizontal="left" vertical="top"/>
    </xf>
    <xf numFmtId="0" fontId="2" fillId="0" borderId="84" xfId="55" applyFont="1" applyBorder="1" applyAlignment="1">
      <alignment vertical="top" wrapText="1"/>
      <protection/>
    </xf>
    <xf numFmtId="0" fontId="2" fillId="0" borderId="85" xfId="55" applyFont="1" applyBorder="1" applyAlignment="1">
      <alignment horizontal="right" vertical="top" wrapText="1"/>
      <protection/>
    </xf>
    <xf numFmtId="3" fontId="2" fillId="35" borderId="36" xfId="55" applyNumberFormat="1" applyFont="1" applyFill="1" applyBorder="1" applyAlignment="1">
      <alignment vertical="top"/>
      <protection/>
    </xf>
    <xf numFmtId="0" fontId="2" fillId="36" borderId="35" xfId="55" applyFont="1" applyFill="1" applyBorder="1" applyAlignment="1" applyProtection="1">
      <alignment horizontal="left" vertical="top"/>
      <protection locked="0"/>
    </xf>
    <xf numFmtId="0" fontId="2" fillId="36" borderId="84" xfId="55" applyFont="1" applyFill="1" applyBorder="1" applyAlignment="1" applyProtection="1">
      <alignment horizontal="left" vertical="top"/>
      <protection locked="0"/>
    </xf>
    <xf numFmtId="0" fontId="2" fillId="36" borderId="86" xfId="55" applyFont="1" applyFill="1" applyBorder="1" applyAlignment="1" applyProtection="1">
      <alignment horizontal="left" vertical="top"/>
      <protection locked="0"/>
    </xf>
    <xf numFmtId="0" fontId="74" fillId="34" borderId="84" xfId="55" applyFill="1" applyBorder="1" applyAlignment="1">
      <alignment vertical="top"/>
      <protection/>
    </xf>
    <xf numFmtId="0" fontId="74" fillId="34" borderId="86" xfId="55" applyFill="1" applyBorder="1" applyAlignment="1">
      <alignment vertical="top"/>
      <protection/>
    </xf>
    <xf numFmtId="0" fontId="74" fillId="34" borderId="87" xfId="55" applyFill="1" applyBorder="1" applyAlignment="1">
      <alignment vertical="top"/>
      <protection/>
    </xf>
    <xf numFmtId="0" fontId="74" fillId="34" borderId="83" xfId="55" applyFill="1" applyBorder="1" applyAlignment="1">
      <alignment vertical="top"/>
      <protection/>
    </xf>
    <xf numFmtId="0" fontId="46" fillId="34" borderId="84" xfId="55" applyFont="1" applyFill="1" applyBorder="1" applyAlignment="1">
      <alignment vertical="top"/>
      <protection/>
    </xf>
    <xf numFmtId="0" fontId="46" fillId="34" borderId="84" xfId="55" applyFont="1" applyFill="1" applyBorder="1" applyAlignment="1">
      <alignment horizontal="left" vertical="top"/>
      <protection/>
    </xf>
    <xf numFmtId="179" fontId="2" fillId="0" borderId="33" xfId="51" applyNumberFormat="1" applyFont="1" applyBorder="1" applyAlignment="1" quotePrefix="1">
      <alignment horizontal="left" vertical="top"/>
    </xf>
    <xf numFmtId="179" fontId="2" fillId="0" borderId="52" xfId="51" applyNumberFormat="1" applyFont="1" applyBorder="1" applyAlignment="1" quotePrefix="1">
      <alignment horizontal="left" vertical="top"/>
    </xf>
    <xf numFmtId="179" fontId="2" fillId="0" borderId="52" xfId="51" applyNumberFormat="1" applyFont="1" applyBorder="1" applyAlignment="1">
      <alignment horizontal="left" vertical="top"/>
    </xf>
    <xf numFmtId="0" fontId="2" fillId="0" borderId="52" xfId="55" applyFont="1" applyBorder="1" applyAlignment="1">
      <alignment vertical="top" wrapText="1"/>
      <protection/>
    </xf>
    <xf numFmtId="0" fontId="2" fillId="0" borderId="51" xfId="55" applyFont="1" applyBorder="1" applyAlignment="1">
      <alignment horizontal="right" vertical="top" wrapText="1"/>
      <protection/>
    </xf>
    <xf numFmtId="0" fontId="2" fillId="36" borderId="17" xfId="55" applyFont="1" applyFill="1" applyBorder="1" applyAlignment="1" applyProtection="1">
      <alignment horizontal="left" vertical="top"/>
      <protection locked="0"/>
    </xf>
    <xf numFmtId="0" fontId="2" fillId="36" borderId="52" xfId="55" applyFont="1" applyFill="1" applyBorder="1" applyAlignment="1" applyProtection="1">
      <alignment horizontal="left" vertical="top"/>
      <protection locked="0"/>
    </xf>
    <xf numFmtId="0" fontId="2" fillId="36" borderId="19" xfId="55" applyFont="1" applyFill="1" applyBorder="1" applyAlignment="1" applyProtection="1">
      <alignment horizontal="left" vertical="top"/>
      <protection locked="0"/>
    </xf>
    <xf numFmtId="0" fontId="74" fillId="34" borderId="63" xfId="55" applyFill="1" applyBorder="1" applyAlignment="1">
      <alignment vertical="top"/>
      <protection/>
    </xf>
    <xf numFmtId="0" fontId="34" fillId="35" borderId="31" xfId="55" applyFont="1" applyFill="1" applyBorder="1" applyAlignment="1">
      <alignment horizontal="justify" vertical="top" wrapText="1"/>
      <protection/>
    </xf>
    <xf numFmtId="0" fontId="57" fillId="34" borderId="71" xfId="55" applyFont="1" applyFill="1" applyBorder="1" applyAlignment="1">
      <alignment vertical="top"/>
      <protection/>
    </xf>
    <xf numFmtId="179" fontId="2" fillId="0" borderId="80" xfId="51" applyNumberFormat="1" applyFont="1" applyBorder="1" applyAlignment="1">
      <alignment horizontal="left" vertical="top"/>
    </xf>
    <xf numFmtId="0" fontId="2" fillId="0" borderId="80" xfId="55" applyFont="1" applyBorder="1" applyAlignment="1">
      <alignment vertical="top" wrapText="1"/>
      <protection/>
    </xf>
    <xf numFmtId="0" fontId="40" fillId="34" borderId="0" xfId="55" applyFont="1" applyFill="1" applyAlignment="1">
      <alignment horizontal="left"/>
      <protection/>
    </xf>
    <xf numFmtId="0" fontId="34" fillId="35" borderId="33" xfId="55" applyFont="1" applyFill="1" applyBorder="1" applyAlignment="1" quotePrefix="1">
      <alignment horizontal="center" vertical="center"/>
      <protection/>
    </xf>
    <xf numFmtId="0" fontId="34" fillId="35" borderId="52" xfId="55" applyFont="1" applyFill="1" applyBorder="1" applyAlignment="1">
      <alignment vertical="center"/>
      <protection/>
    </xf>
    <xf numFmtId="0" fontId="2" fillId="35" borderId="52" xfId="55" applyFont="1" applyFill="1" applyBorder="1" applyAlignment="1">
      <alignment horizontal="center" wrapText="1"/>
      <protection/>
    </xf>
    <xf numFmtId="3" fontId="34" fillId="35" borderId="18" xfId="55" applyNumberFormat="1" applyFont="1" applyFill="1" applyBorder="1" applyAlignment="1">
      <alignment horizontal="right" wrapText="1"/>
      <protection/>
    </xf>
    <xf numFmtId="0" fontId="34" fillId="35" borderId="79" xfId="55" applyFont="1" applyFill="1" applyBorder="1" applyAlignment="1" quotePrefix="1">
      <alignment horizontal="center" vertical="center"/>
      <protection/>
    </xf>
    <xf numFmtId="0" fontId="34" fillId="35" borderId="80" xfId="55" applyFont="1" applyFill="1" applyBorder="1" applyAlignment="1">
      <alignment vertical="center"/>
      <protection/>
    </xf>
    <xf numFmtId="0" fontId="2" fillId="35" borderId="80" xfId="55" applyFont="1" applyFill="1" applyBorder="1" applyAlignment="1">
      <alignment horizontal="center" wrapText="1"/>
      <protection/>
    </xf>
    <xf numFmtId="3" fontId="34" fillId="35" borderId="30" xfId="55" applyNumberFormat="1" applyFont="1" applyFill="1" applyBorder="1" applyAlignment="1">
      <alignment horizontal="right" wrapText="1"/>
      <protection/>
    </xf>
    <xf numFmtId="3" fontId="2" fillId="29" borderId="88" xfId="47" applyNumberFormat="1" applyBorder="1" applyAlignment="1">
      <alignment vertical="top" wrapText="1"/>
    </xf>
    <xf numFmtId="4" fontId="2" fillId="34" borderId="0" xfId="55" applyNumberFormat="1" applyFont="1" applyFill="1" applyAlignment="1">
      <alignment horizontal="center" vertical="center"/>
      <protection/>
    </xf>
    <xf numFmtId="3" fontId="34" fillId="35" borderId="41" xfId="55" applyNumberFormat="1" applyFont="1" applyFill="1" applyBorder="1" applyAlignment="1">
      <alignment horizontal="right" vertical="center" wrapText="1"/>
      <protection/>
    </xf>
    <xf numFmtId="0" fontId="74" fillId="34" borderId="89" xfId="55" applyFill="1" applyBorder="1" applyAlignment="1">
      <alignment vertical="top"/>
      <protection/>
    </xf>
    <xf numFmtId="0" fontId="74" fillId="34" borderId="71" xfId="55" applyFill="1" applyBorder="1" applyAlignment="1">
      <alignment vertical="top"/>
      <protection/>
    </xf>
    <xf numFmtId="0" fontId="46" fillId="34" borderId="0" xfId="55" applyFont="1" applyFill="1" applyAlignment="1">
      <alignment vertical="top"/>
      <protection/>
    </xf>
    <xf numFmtId="0" fontId="8" fillId="34" borderId="0" xfId="55" applyFont="1" applyFill="1" applyAlignment="1">
      <alignment horizontal="right" vertical="top"/>
      <protection/>
    </xf>
    <xf numFmtId="0" fontId="2" fillId="35" borderId="43" xfId="55" applyFont="1" applyFill="1" applyBorder="1" applyAlignment="1">
      <alignment horizontal="center" vertical="center" wrapText="1"/>
      <protection/>
    </xf>
    <xf numFmtId="0" fontId="2" fillId="35" borderId="44" xfId="55" applyFont="1" applyFill="1" applyBorder="1" applyAlignment="1">
      <alignment horizontal="left" vertical="center"/>
      <protection/>
    </xf>
    <xf numFmtId="0" fontId="74" fillId="0" borderId="43" xfId="55" applyBorder="1">
      <alignment/>
      <protection/>
    </xf>
    <xf numFmtId="0" fontId="74" fillId="0" borderId="46" xfId="55" applyBorder="1">
      <alignment/>
      <protection/>
    </xf>
    <xf numFmtId="0" fontId="34" fillId="34" borderId="31" xfId="55" applyFont="1" applyFill="1" applyBorder="1" applyAlignment="1">
      <alignment horizontal="left" vertical="top"/>
      <protection/>
    </xf>
    <xf numFmtId="0" fontId="34" fillId="34" borderId="18" xfId="55" applyFont="1" applyFill="1" applyBorder="1" applyAlignment="1">
      <alignment vertical="top"/>
      <protection/>
    </xf>
    <xf numFmtId="0" fontId="2" fillId="36" borderId="77" xfId="47" applyFill="1" applyBorder="1" applyAlignment="1">
      <alignment vertical="top" wrapText="1"/>
    </xf>
    <xf numFmtId="0" fontId="7" fillId="34" borderId="0" xfId="55" applyFont="1" applyFill="1" applyAlignment="1">
      <alignment vertical="top"/>
      <protection/>
    </xf>
    <xf numFmtId="0" fontId="34" fillId="34" borderId="18" xfId="55" applyFont="1" applyFill="1" applyBorder="1" applyAlignment="1">
      <alignment vertical="top" wrapText="1"/>
      <protection/>
    </xf>
    <xf numFmtId="179" fontId="2" fillId="0" borderId="0" xfId="51" applyNumberFormat="1" applyFont="1" applyAlignment="1" quotePrefix="1">
      <alignment horizontal="left" vertical="top"/>
    </xf>
    <xf numFmtId="179" fontId="2" fillId="0" borderId="0" xfId="51" applyNumberFormat="1" applyFont="1" applyAlignment="1">
      <alignment horizontal="left" vertical="top"/>
    </xf>
    <xf numFmtId="0" fontId="4" fillId="0" borderId="0" xfId="55" applyFont="1" applyAlignment="1">
      <alignment vertical="top"/>
      <protection/>
    </xf>
    <xf numFmtId="0" fontId="2" fillId="0" borderId="0" xfId="55" applyFont="1" applyAlignment="1">
      <alignment horizontal="right" vertical="top" wrapText="1"/>
      <protection/>
    </xf>
    <xf numFmtId="3" fontId="2" fillId="0" borderId="0" xfId="55" applyNumberFormat="1" applyFont="1" applyAlignment="1">
      <alignment vertical="top"/>
      <protection/>
    </xf>
    <xf numFmtId="0" fontId="2" fillId="0" borderId="0" xfId="55" applyFont="1" applyAlignment="1" quotePrefix="1">
      <alignment horizontal="left" vertical="top"/>
      <protection/>
    </xf>
    <xf numFmtId="0" fontId="2" fillId="0" borderId="0" xfId="55" applyFont="1" applyAlignment="1">
      <alignment horizontal="left" vertical="top"/>
      <protection/>
    </xf>
    <xf numFmtId="0" fontId="34" fillId="34" borderId="74" xfId="55" applyFont="1" applyFill="1" applyBorder="1" applyAlignment="1">
      <alignment horizontal="left" wrapText="1"/>
      <protection/>
    </xf>
    <xf numFmtId="3" fontId="34" fillId="29" borderId="31" xfId="55" applyNumberFormat="1" applyFont="1" applyFill="1" applyBorder="1" applyAlignment="1">
      <alignment vertical="top"/>
      <protection/>
    </xf>
    <xf numFmtId="3" fontId="34" fillId="29" borderId="77" xfId="55" applyNumberFormat="1" applyFont="1" applyFill="1" applyBorder="1" applyAlignment="1">
      <alignment vertical="top"/>
      <protection/>
    </xf>
    <xf numFmtId="3" fontId="34" fillId="29" borderId="51" xfId="55" applyNumberFormat="1" applyFont="1" applyFill="1" applyBorder="1" applyAlignment="1">
      <alignment horizontal="right" vertical="top" wrapText="1"/>
      <protection/>
    </xf>
    <xf numFmtId="0" fontId="34" fillId="35" borderId="77" xfId="55" applyFont="1" applyFill="1" applyBorder="1" applyAlignment="1">
      <alignment horizontal="right" vertical="top" wrapText="1"/>
      <protection/>
    </xf>
    <xf numFmtId="179" fontId="34" fillId="35" borderId="42" xfId="51" applyNumberFormat="1" applyFont="1" applyFill="1" applyBorder="1" applyAlignment="1">
      <alignment horizontal="left" vertical="top"/>
    </xf>
    <xf numFmtId="179" fontId="34" fillId="35" borderId="43" xfId="51" applyNumberFormat="1" applyFont="1" applyFill="1" applyBorder="1" applyAlignment="1">
      <alignment horizontal="left" vertical="top"/>
    </xf>
    <xf numFmtId="179" fontId="34" fillId="35" borderId="43" xfId="51" applyNumberFormat="1" applyFont="1" applyFill="1" applyBorder="1" applyAlignment="1">
      <alignment horizontal="left" vertical="top"/>
    </xf>
    <xf numFmtId="179" fontId="34" fillId="35" borderId="45" xfId="51" applyNumberFormat="1" applyFont="1" applyFill="1" applyBorder="1" applyAlignment="1">
      <alignment horizontal="left" vertical="top"/>
    </xf>
    <xf numFmtId="14" fontId="1" fillId="36" borderId="41" xfId="55" applyNumberFormat="1" applyFont="1" applyFill="1" applyBorder="1" applyAlignment="1" applyProtection="1">
      <alignment horizontal="center" vertical="top"/>
      <protection locked="0"/>
    </xf>
    <xf numFmtId="3" fontId="34" fillId="29" borderId="41" xfId="55" applyNumberFormat="1" applyFont="1" applyFill="1" applyBorder="1" applyAlignment="1" applyProtection="1">
      <alignment vertical="top"/>
      <protection locked="0"/>
    </xf>
    <xf numFmtId="0" fontId="2" fillId="36" borderId="44" xfId="55" applyFont="1" applyFill="1" applyBorder="1" applyAlignment="1" applyProtection="1" quotePrefix="1">
      <alignment horizontal="left" vertical="top"/>
      <protection locked="0"/>
    </xf>
    <xf numFmtId="0" fontId="2" fillId="36" borderId="43" xfId="55" applyFont="1" applyFill="1" applyBorder="1" applyAlignment="1" applyProtection="1" quotePrefix="1">
      <alignment horizontal="left" vertical="top"/>
      <protection locked="0"/>
    </xf>
    <xf numFmtId="0" fontId="2" fillId="36" borderId="46" xfId="55" applyFont="1" applyFill="1" applyBorder="1" applyAlignment="1" applyProtection="1" quotePrefix="1">
      <alignment horizontal="left" vertical="top"/>
      <protection locked="0"/>
    </xf>
    <xf numFmtId="0" fontId="1" fillId="34" borderId="0" xfId="55" applyFont="1" applyFill="1" applyAlignment="1">
      <alignment horizontal="left" vertical="top"/>
      <protection/>
    </xf>
    <xf numFmtId="0" fontId="1" fillId="34" borderId="0" xfId="55" applyFont="1" applyFill="1" applyAlignment="1">
      <alignment horizontal="left"/>
      <protection/>
    </xf>
    <xf numFmtId="0" fontId="2" fillId="34" borderId="31" xfId="55" applyFont="1" applyFill="1" applyBorder="1" applyAlignment="1">
      <alignment horizontal="left" vertical="top"/>
      <protection/>
    </xf>
    <xf numFmtId="0" fontId="2" fillId="34" borderId="18" xfId="55" applyFont="1" applyFill="1" applyBorder="1" applyAlignment="1">
      <alignment vertical="top" wrapText="1"/>
      <protection/>
    </xf>
    <xf numFmtId="3" fontId="2" fillId="35" borderId="31" xfId="55" applyNumberFormat="1" applyFont="1" applyFill="1" applyBorder="1" applyAlignment="1">
      <alignment vertical="top"/>
      <protection/>
    </xf>
    <xf numFmtId="3" fontId="2" fillId="35" borderId="77" xfId="55" applyNumberFormat="1" applyFont="1" applyFill="1" applyBorder="1" applyAlignment="1">
      <alignment vertical="top"/>
      <protection/>
    </xf>
    <xf numFmtId="3" fontId="2" fillId="35" borderId="51" xfId="55" applyNumberFormat="1" applyFont="1" applyFill="1" applyBorder="1" applyAlignment="1">
      <alignment vertical="top"/>
      <protection/>
    </xf>
    <xf numFmtId="0" fontId="2" fillId="35" borderId="48" xfId="51" applyNumberFormat="1" applyFont="1" applyFill="1" applyBorder="1" applyAlignment="1">
      <alignment horizontal="left" vertical="center"/>
    </xf>
    <xf numFmtId="0" fontId="2" fillId="35" borderId="90" xfId="51" applyNumberFormat="1" applyFont="1" applyFill="1" applyBorder="1" applyAlignment="1">
      <alignment horizontal="left" vertical="center"/>
    </xf>
    <xf numFmtId="0" fontId="2" fillId="36" borderId="50" xfId="55" applyFont="1" applyFill="1" applyBorder="1" applyAlignment="1" applyProtection="1">
      <alignment vertical="top" wrapText="1"/>
      <protection locked="0"/>
    </xf>
    <xf numFmtId="0" fontId="74" fillId="0" borderId="50" xfId="55" applyBorder="1" applyAlignment="1">
      <alignment vertical="top" wrapText="1"/>
      <protection/>
    </xf>
    <xf numFmtId="0" fontId="74" fillId="0" borderId="49" xfId="55" applyBorder="1" applyAlignment="1">
      <alignment vertical="top" wrapText="1"/>
      <protection/>
    </xf>
    <xf numFmtId="3" fontId="2" fillId="36" borderId="14" xfId="55" applyNumberFormat="1" applyFont="1" applyFill="1" applyBorder="1" applyProtection="1">
      <alignment/>
      <protection locked="0"/>
    </xf>
    <xf numFmtId="0" fontId="2" fillId="36" borderId="13" xfId="55" applyFont="1" applyFill="1" applyBorder="1" applyAlignment="1" applyProtection="1">
      <alignment horizontal="left" vertical="top"/>
      <protection locked="0"/>
    </xf>
    <xf numFmtId="0" fontId="2" fillId="36" borderId="50" xfId="55" applyFont="1" applyFill="1" applyBorder="1" applyAlignment="1" applyProtection="1">
      <alignment horizontal="left" vertical="top"/>
      <protection locked="0"/>
    </xf>
    <xf numFmtId="0" fontId="2" fillId="36" borderId="15" xfId="55" applyFont="1" applyFill="1" applyBorder="1" applyAlignment="1" applyProtection="1">
      <alignment horizontal="left" vertical="top"/>
      <protection locked="0"/>
    </xf>
    <xf numFmtId="0" fontId="2" fillId="35" borderId="53" xfId="51" applyNumberFormat="1" applyFont="1" applyFill="1" applyBorder="1" applyAlignment="1" quotePrefix="1">
      <alignment horizontal="left" vertical="center"/>
    </xf>
    <xf numFmtId="0" fontId="2" fillId="35" borderId="91" xfId="51" applyNumberFormat="1" applyFont="1" applyFill="1" applyBorder="1" applyAlignment="1" quotePrefix="1">
      <alignment horizontal="left" vertical="center"/>
    </xf>
    <xf numFmtId="0" fontId="2" fillId="36" borderId="55" xfId="55" applyFont="1" applyFill="1" applyBorder="1" applyAlignment="1" applyProtection="1">
      <alignment horizontal="left" vertical="top" wrapText="1"/>
      <protection locked="0"/>
    </xf>
    <xf numFmtId="0" fontId="74" fillId="0" borderId="55" xfId="55" applyBorder="1" applyAlignment="1">
      <alignment horizontal="left" vertical="top" wrapText="1"/>
      <protection/>
    </xf>
    <xf numFmtId="0" fontId="74" fillId="0" borderId="54" xfId="55" applyBorder="1" applyAlignment="1">
      <alignment horizontal="left" vertical="top" wrapText="1"/>
      <protection/>
    </xf>
    <xf numFmtId="3" fontId="2" fillId="36" borderId="23" xfId="55" applyNumberFormat="1" applyFont="1" applyFill="1" applyBorder="1" applyProtection="1">
      <alignment/>
      <protection locked="0"/>
    </xf>
    <xf numFmtId="0" fontId="2" fillId="36" borderId="17" xfId="55" applyFont="1" applyFill="1" applyBorder="1" applyAlignment="1" applyProtection="1">
      <alignment horizontal="left" vertical="top"/>
      <protection locked="0"/>
    </xf>
    <xf numFmtId="0" fontId="2" fillId="36" borderId="52" xfId="55" applyFont="1" applyFill="1" applyBorder="1" applyAlignment="1" applyProtection="1">
      <alignment horizontal="left" vertical="top"/>
      <protection locked="0"/>
    </xf>
    <xf numFmtId="0" fontId="2" fillId="36" borderId="19" xfId="55" applyFont="1" applyFill="1" applyBorder="1" applyAlignment="1" applyProtection="1">
      <alignment horizontal="left" vertical="top"/>
      <protection locked="0"/>
    </xf>
    <xf numFmtId="0" fontId="2" fillId="35" borderId="43" xfId="55" applyFont="1" applyFill="1" applyBorder="1" applyAlignment="1">
      <alignment horizontal="left" vertical="center"/>
      <protection/>
    </xf>
    <xf numFmtId="0" fontId="2" fillId="35" borderId="46" xfId="55" applyFont="1" applyFill="1" applyBorder="1" applyAlignment="1">
      <alignment horizontal="left" vertical="center"/>
      <protection/>
    </xf>
    <xf numFmtId="0" fontId="74" fillId="0" borderId="47" xfId="55" applyBorder="1">
      <alignment/>
      <protection/>
    </xf>
    <xf numFmtId="179" fontId="42" fillId="0" borderId="0" xfId="51" applyNumberFormat="1" applyFont="1" applyAlignment="1" quotePrefix="1">
      <alignment horizontal="left"/>
    </xf>
    <xf numFmtId="179" fontId="2" fillId="0" borderId="0" xfId="51" applyNumberFormat="1" applyFont="1" applyAlignment="1" quotePrefix="1">
      <alignment horizontal="left" vertical="center"/>
    </xf>
    <xf numFmtId="0" fontId="2" fillId="0" borderId="0" xfId="55" applyFont="1" applyAlignment="1">
      <alignment horizontal="left" vertical="center"/>
      <protection/>
    </xf>
    <xf numFmtId="0" fontId="3" fillId="35" borderId="43" xfId="55" applyFont="1" applyFill="1" applyBorder="1" applyAlignment="1">
      <alignment vertical="center"/>
      <protection/>
    </xf>
    <xf numFmtId="3" fontId="3" fillId="35" borderId="41" xfId="55" applyNumberFormat="1" applyFont="1" applyFill="1" applyBorder="1" applyAlignment="1">
      <alignment horizontal="right" vertical="center" wrapText="1"/>
      <protection/>
    </xf>
    <xf numFmtId="0" fontId="34" fillId="35" borderId="44" xfId="55" applyFont="1" applyFill="1" applyBorder="1" applyAlignment="1">
      <alignment horizontal="left" vertical="center"/>
      <protection/>
    </xf>
    <xf numFmtId="0" fontId="34" fillId="35" borderId="43" xfId="55" applyFont="1" applyFill="1" applyBorder="1" applyAlignment="1">
      <alignment horizontal="left" vertical="center"/>
      <protection/>
    </xf>
    <xf numFmtId="0" fontId="34" fillId="35" borderId="46" xfId="55" applyFont="1" applyFill="1" applyBorder="1" applyAlignment="1">
      <alignment horizontal="left" vertical="center"/>
      <protection/>
    </xf>
    <xf numFmtId="0" fontId="7" fillId="0" borderId="47" xfId="55" applyFont="1" applyBorder="1" applyAlignment="1">
      <alignment horizontal="left" vertical="top" wrapText="1"/>
      <protection/>
    </xf>
    <xf numFmtId="0" fontId="74" fillId="0" borderId="47" xfId="55" applyBorder="1">
      <alignment/>
      <protection/>
    </xf>
    <xf numFmtId="0" fontId="74" fillId="0" borderId="0" xfId="55">
      <alignment/>
      <protection/>
    </xf>
    <xf numFmtId="10" fontId="6" fillId="0" borderId="0" xfId="55" applyNumberFormat="1" applyFont="1" applyAlignment="1">
      <alignment horizontal="center" wrapText="1"/>
      <protection/>
    </xf>
    <xf numFmtId="10" fontId="2" fillId="29" borderId="56" xfId="55" applyNumberFormat="1" applyFont="1" applyFill="1" applyBorder="1" applyAlignment="1" applyProtection="1">
      <alignment vertical="center"/>
      <protection locked="0"/>
    </xf>
    <xf numFmtId="0" fontId="7" fillId="34" borderId="0" xfId="55" applyFont="1" applyFill="1" applyAlignment="1">
      <alignment horizontal="left" vertical="top" wrapText="1"/>
      <protection/>
    </xf>
    <xf numFmtId="0" fontId="1" fillId="34" borderId="31" xfId="55" applyFont="1" applyFill="1" applyBorder="1" applyAlignment="1">
      <alignment horizontal="left" vertical="top"/>
      <protection/>
    </xf>
    <xf numFmtId="0" fontId="1" fillId="34" borderId="18" xfId="55" applyFont="1" applyFill="1" applyBorder="1" applyAlignment="1">
      <alignment vertical="top" wrapText="1"/>
      <protection/>
    </xf>
    <xf numFmtId="3" fontId="2" fillId="29" borderId="31" xfId="55" applyNumberFormat="1" applyFont="1" applyFill="1" applyBorder="1" applyAlignment="1">
      <alignment vertical="top"/>
      <protection/>
    </xf>
    <xf numFmtId="3" fontId="2" fillId="29" borderId="77" xfId="55" applyNumberFormat="1" applyFont="1" applyFill="1" applyBorder="1" applyAlignment="1">
      <alignment vertical="top"/>
      <protection/>
    </xf>
    <xf numFmtId="3" fontId="2" fillId="29" borderId="51" xfId="55" applyNumberFormat="1" applyFont="1" applyFill="1" applyBorder="1" applyAlignment="1">
      <alignment vertical="top"/>
      <protection/>
    </xf>
    <xf numFmtId="0" fontId="46" fillId="34" borderId="0" xfId="55" applyFont="1" applyFill="1" applyAlignment="1">
      <alignment horizontal="left"/>
      <protection/>
    </xf>
    <xf numFmtId="0" fontId="3" fillId="35" borderId="92" xfId="55" applyFont="1" applyFill="1" applyBorder="1">
      <alignment/>
      <protection/>
    </xf>
    <xf numFmtId="0" fontId="3" fillId="35" borderId="47" xfId="55" applyFont="1" applyFill="1" applyBorder="1">
      <alignment/>
      <protection/>
    </xf>
    <xf numFmtId="0" fontId="3" fillId="35" borderId="93" xfId="55" applyFont="1" applyFill="1" applyBorder="1">
      <alignment/>
      <protection/>
    </xf>
    <xf numFmtId="0" fontId="2" fillId="35" borderId="59" xfId="55" applyFont="1" applyFill="1" applyBorder="1" applyAlignment="1">
      <alignment horizontal="center" wrapText="1"/>
      <protection/>
    </xf>
    <xf numFmtId="0" fontId="46" fillId="34" borderId="0" xfId="55" applyFont="1" applyFill="1" applyAlignment="1">
      <alignment horizontal="left" vertical="top"/>
      <protection/>
    </xf>
    <xf numFmtId="0" fontId="3" fillId="35" borderId="71" xfId="55" applyFont="1" applyFill="1" applyBorder="1">
      <alignment/>
      <protection/>
    </xf>
    <xf numFmtId="0" fontId="3" fillId="35" borderId="94" xfId="55" applyFont="1" applyFill="1" applyBorder="1">
      <alignment/>
      <protection/>
    </xf>
    <xf numFmtId="0" fontId="74" fillId="0" borderId="62" xfId="55" applyBorder="1" applyAlignment="1">
      <alignment horizontal="center" wrapText="1"/>
      <protection/>
    </xf>
    <xf numFmtId="0" fontId="57" fillId="0" borderId="0" xfId="55" applyFont="1" applyAlignment="1">
      <alignment vertical="top"/>
      <protection/>
    </xf>
    <xf numFmtId="0" fontId="3" fillId="35" borderId="0" xfId="55" applyFont="1" applyFill="1">
      <alignment/>
      <protection/>
    </xf>
    <xf numFmtId="179" fontId="2" fillId="35" borderId="42" xfId="51" applyNumberFormat="1" applyFont="1" applyFill="1" applyBorder="1" applyAlignment="1">
      <alignment horizontal="left" vertical="top"/>
    </xf>
    <xf numFmtId="179" fontId="2" fillId="35" borderId="43" xfId="51" applyNumberFormat="1" applyFont="1" applyFill="1" applyBorder="1" applyAlignment="1">
      <alignment horizontal="left" vertical="top"/>
    </xf>
    <xf numFmtId="179" fontId="2" fillId="35" borderId="43" xfId="51" applyNumberFormat="1" applyFont="1" applyFill="1" applyBorder="1" applyAlignment="1">
      <alignment vertical="top"/>
    </xf>
    <xf numFmtId="3" fontId="2" fillId="35" borderId="41" xfId="55" applyNumberFormat="1" applyFont="1" applyFill="1" applyBorder="1" applyAlignment="1">
      <alignment vertical="top"/>
      <protection/>
    </xf>
    <xf numFmtId="0" fontId="2" fillId="36" borderId="46" xfId="55" applyFont="1" applyFill="1" applyBorder="1" applyAlignment="1" applyProtection="1">
      <alignment horizontal="left" vertical="top" wrapText="1"/>
      <protection locked="0"/>
    </xf>
    <xf numFmtId="0" fontId="34" fillId="0" borderId="0" xfId="55" applyFont="1" applyAlignment="1">
      <alignment horizontal="left" wrapText="1"/>
      <protection/>
    </xf>
    <xf numFmtId="0" fontId="34" fillId="34" borderId="0" xfId="55" applyFont="1" applyFill="1" applyAlignment="1">
      <alignment vertical="top" wrapText="1"/>
      <protection/>
    </xf>
    <xf numFmtId="3" fontId="34" fillId="34" borderId="63" xfId="55" applyNumberFormat="1" applyFont="1" applyFill="1" applyBorder="1" applyAlignment="1">
      <alignment horizontal="right" vertical="top" wrapText="1"/>
      <protection/>
    </xf>
    <xf numFmtId="3" fontId="34" fillId="34" borderId="89" xfId="55" applyNumberFormat="1" applyFont="1" applyFill="1" applyBorder="1" applyAlignment="1">
      <alignment horizontal="right" vertical="top" wrapText="1"/>
      <protection/>
    </xf>
    <xf numFmtId="3" fontId="34" fillId="34" borderId="71" xfId="55" applyNumberFormat="1" applyFont="1" applyFill="1" applyBorder="1" applyAlignment="1">
      <alignment horizontal="right" vertical="top" wrapText="1"/>
      <protection/>
    </xf>
    <xf numFmtId="3" fontId="2" fillId="34" borderId="0" xfId="55" applyNumberFormat="1" applyFont="1" applyFill="1" applyAlignment="1">
      <alignment vertical="top"/>
      <protection/>
    </xf>
    <xf numFmtId="3" fontId="2" fillId="34" borderId="71" xfId="55" applyNumberFormat="1" applyFont="1" applyFill="1" applyBorder="1" applyAlignment="1">
      <alignment vertical="top"/>
      <protection/>
    </xf>
    <xf numFmtId="3" fontId="2" fillId="34" borderId="63" xfId="55" applyNumberFormat="1" applyFont="1" applyFill="1" applyBorder="1" applyAlignment="1">
      <alignment vertical="top"/>
      <protection/>
    </xf>
    <xf numFmtId="179" fontId="34" fillId="35" borderId="95" xfId="51" applyNumberFormat="1" applyFont="1" applyFill="1" applyBorder="1" applyAlignment="1">
      <alignment horizontal="left" vertical="top"/>
    </xf>
    <xf numFmtId="179" fontId="34" fillId="35" borderId="32" xfId="51" applyNumberFormat="1" applyFont="1" applyFill="1" applyBorder="1" applyAlignment="1">
      <alignment horizontal="right" vertical="top"/>
    </xf>
    <xf numFmtId="179" fontId="34" fillId="35" borderId="96" xfId="51" applyNumberFormat="1" applyFont="1" applyFill="1" applyBorder="1" applyAlignment="1">
      <alignment horizontal="left" vertical="top"/>
    </xf>
    <xf numFmtId="179" fontId="3" fillId="0" borderId="0" xfId="51" applyNumberFormat="1" applyFont="1" applyAlignment="1">
      <alignment horizontal="left" vertical="center"/>
    </xf>
    <xf numFmtId="0" fontId="34" fillId="0" borderId="0" xfId="55" applyFont="1" applyAlignment="1">
      <alignment horizontal="center" wrapText="1"/>
      <protection/>
    </xf>
    <xf numFmtId="3" fontId="34" fillId="35" borderId="97" xfId="55" applyNumberFormat="1" applyFont="1" applyFill="1" applyBorder="1" applyAlignment="1">
      <alignment horizontal="right" vertical="top" wrapText="1"/>
      <protection/>
    </xf>
    <xf numFmtId="3" fontId="34" fillId="35" borderId="98" xfId="55" applyNumberFormat="1" applyFont="1" applyFill="1" applyBorder="1" applyAlignment="1">
      <alignment horizontal="right" vertical="top" wrapText="1"/>
      <protection/>
    </xf>
    <xf numFmtId="3" fontId="34" fillId="35" borderId="79" xfId="55" applyNumberFormat="1" applyFont="1" applyFill="1" applyBorder="1" applyAlignment="1">
      <alignment horizontal="right" vertical="top" wrapText="1"/>
      <protection/>
    </xf>
    <xf numFmtId="3" fontId="2" fillId="35" borderId="99" xfId="55" applyNumberFormat="1" applyFont="1" applyFill="1" applyBorder="1" applyAlignment="1">
      <alignment vertical="top"/>
      <protection/>
    </xf>
    <xf numFmtId="179" fontId="59" fillId="35" borderId="100" xfId="51" applyNumberFormat="1" applyFont="1" applyFill="1" applyBorder="1" applyAlignment="1">
      <alignment horizontal="left" vertical="top"/>
    </xf>
    <xf numFmtId="0" fontId="2" fillId="36" borderId="29" xfId="55" applyFont="1" applyFill="1" applyBorder="1" applyAlignment="1" applyProtection="1">
      <alignment horizontal="left" vertical="top" wrapText="1"/>
      <protection locked="0"/>
    </xf>
    <xf numFmtId="0" fontId="74" fillId="0" borderId="80" xfId="55" applyBorder="1" applyAlignment="1">
      <alignment horizontal="left" vertical="top" wrapText="1"/>
      <protection/>
    </xf>
    <xf numFmtId="0" fontId="74" fillId="0" borderId="81" xfId="55" applyBorder="1" applyAlignment="1">
      <alignment horizontal="left" vertical="top" wrapText="1"/>
      <protection/>
    </xf>
    <xf numFmtId="179" fontId="34" fillId="35" borderId="101" xfId="51" applyNumberFormat="1" applyFont="1" applyFill="1" applyBorder="1" applyAlignment="1">
      <alignment horizontal="left" vertical="top"/>
    </xf>
    <xf numFmtId="179" fontId="34" fillId="35" borderId="78" xfId="51" applyNumberFormat="1" applyFont="1" applyFill="1" applyBorder="1" applyAlignment="1">
      <alignment horizontal="left" vertical="top"/>
    </xf>
    <xf numFmtId="179" fontId="34" fillId="35" borderId="33" xfId="51" applyNumberFormat="1" applyFont="1" applyFill="1" applyBorder="1" applyAlignment="1">
      <alignment horizontal="left" vertical="top"/>
    </xf>
    <xf numFmtId="179" fontId="34" fillId="35" borderId="102" xfId="51" applyNumberFormat="1" applyFont="1" applyFill="1" applyBorder="1" applyAlignment="1">
      <alignment horizontal="left" vertical="top"/>
    </xf>
    <xf numFmtId="179" fontId="34" fillId="35" borderId="103" xfId="51" applyNumberFormat="1" applyFont="1" applyFill="1" applyBorder="1" applyAlignment="1">
      <alignment horizontal="left" vertical="top"/>
    </xf>
    <xf numFmtId="0" fontId="34" fillId="35" borderId="101" xfId="51" applyNumberFormat="1" applyFont="1" applyFill="1" applyBorder="1" applyAlignment="1">
      <alignment horizontal="left" vertical="top" wrapText="1"/>
    </xf>
    <xf numFmtId="0" fontId="74" fillId="0" borderId="57" xfId="55" applyBorder="1" applyAlignment="1">
      <alignment horizontal="left" vertical="top" wrapText="1"/>
      <protection/>
    </xf>
    <xf numFmtId="0" fontId="74" fillId="0" borderId="0" xfId="55" applyAlignment="1">
      <alignment horizontal="left" vertical="top" wrapText="1"/>
      <protection/>
    </xf>
    <xf numFmtId="0" fontId="74" fillId="0" borderId="94" xfId="55" applyBorder="1" applyAlignment="1">
      <alignment horizontal="left" vertical="top" wrapText="1"/>
      <protection/>
    </xf>
    <xf numFmtId="0" fontId="74" fillId="0" borderId="35" xfId="55" applyBorder="1" applyAlignment="1">
      <alignment horizontal="left" vertical="top" wrapText="1"/>
      <protection/>
    </xf>
    <xf numFmtId="0" fontId="74" fillId="0" borderId="84" xfId="55" applyBorder="1" applyAlignment="1">
      <alignment horizontal="left" vertical="top" wrapText="1"/>
      <protection/>
    </xf>
    <xf numFmtId="0" fontId="74" fillId="0" borderId="85" xfId="55" applyBorder="1" applyAlignment="1">
      <alignment horizontal="left" vertical="top" wrapText="1"/>
      <protection/>
    </xf>
    <xf numFmtId="179" fontId="34" fillId="35" borderId="32" xfId="51" applyNumberFormat="1" applyFont="1" applyFill="1" applyBorder="1" applyAlignment="1">
      <alignment horizontal="left" vertical="top"/>
    </xf>
    <xf numFmtId="0" fontId="74" fillId="34" borderId="63" xfId="55" applyFill="1" applyBorder="1" applyAlignment="1">
      <alignment vertical="top" wrapText="1"/>
      <protection/>
    </xf>
    <xf numFmtId="179" fontId="34" fillId="35" borderId="31" xfId="51" applyNumberFormat="1" applyFont="1" applyFill="1" applyBorder="1" applyAlignment="1">
      <alignment horizontal="left" vertical="top"/>
    </xf>
    <xf numFmtId="179" fontId="34" fillId="35" borderId="18" xfId="51" applyNumberFormat="1" applyFont="1" applyFill="1" applyBorder="1" applyAlignment="1">
      <alignment horizontal="right" vertical="top"/>
    </xf>
    <xf numFmtId="179" fontId="34" fillId="35" borderId="77" xfId="51" applyNumberFormat="1" applyFont="1" applyFill="1" applyBorder="1" applyAlignment="1">
      <alignment horizontal="left" vertical="top"/>
    </xf>
    <xf numFmtId="179" fontId="34" fillId="35" borderId="18" xfId="51" applyNumberFormat="1" applyFont="1" applyFill="1" applyBorder="1" applyAlignment="1">
      <alignment horizontal="left" vertical="top"/>
    </xf>
    <xf numFmtId="179" fontId="34" fillId="35" borderId="17" xfId="51" applyNumberFormat="1" applyFont="1" applyFill="1" applyBorder="1" applyAlignment="1">
      <alignment horizontal="left" vertical="top"/>
    </xf>
    <xf numFmtId="179" fontId="34" fillId="35" borderId="51" xfId="51" applyNumberFormat="1" applyFont="1" applyFill="1" applyBorder="1" applyAlignment="1">
      <alignment horizontal="left" vertical="top"/>
    </xf>
    <xf numFmtId="0" fontId="34" fillId="35" borderId="77" xfId="51" applyNumberFormat="1" applyFont="1" applyFill="1" applyBorder="1" applyAlignment="1">
      <alignment horizontal="left" vertical="top" wrapText="1"/>
    </xf>
    <xf numFmtId="0" fontId="60" fillId="0" borderId="0" xfId="55" applyFont="1">
      <alignment/>
      <protection/>
    </xf>
    <xf numFmtId="0" fontId="60" fillId="34" borderId="0" xfId="55" applyFont="1" applyFill="1">
      <alignment/>
      <protection/>
    </xf>
    <xf numFmtId="0" fontId="34" fillId="35" borderId="27" xfId="55" applyFont="1" applyFill="1" applyBorder="1" applyAlignment="1">
      <alignment horizontal="left" vertical="top"/>
      <protection/>
    </xf>
    <xf numFmtId="0" fontId="2" fillId="34" borderId="0" xfId="55" applyFont="1" applyFill="1" applyAlignment="1">
      <alignment vertical="top"/>
      <protection/>
    </xf>
    <xf numFmtId="0" fontId="74" fillId="34" borderId="89" xfId="55" applyFill="1" applyBorder="1">
      <alignment/>
      <protection/>
    </xf>
    <xf numFmtId="0" fontId="74" fillId="34" borderId="0" xfId="55" applyFill="1" applyAlignment="1">
      <alignment horizontal="left" vertical="top"/>
      <protection/>
    </xf>
    <xf numFmtId="0" fontId="1" fillId="34" borderId="20" xfId="55" applyFont="1" applyFill="1" applyBorder="1" applyAlignment="1">
      <alignment horizontal="left" vertical="top"/>
      <protection/>
    </xf>
    <xf numFmtId="0" fontId="1" fillId="34" borderId="23" xfId="55" applyFont="1" applyFill="1" applyBorder="1" applyAlignment="1">
      <alignment vertical="top" wrapText="1"/>
      <protection/>
    </xf>
    <xf numFmtId="3" fontId="34" fillId="35" borderId="104" xfId="55" applyNumberFormat="1" applyFont="1" applyFill="1" applyBorder="1" applyAlignment="1">
      <alignment horizontal="right" vertical="top" wrapText="1"/>
      <protection/>
    </xf>
    <xf numFmtId="3" fontId="34" fillId="35" borderId="105" xfId="55" applyNumberFormat="1" applyFont="1" applyFill="1" applyBorder="1" applyAlignment="1">
      <alignment horizontal="right" vertical="top" wrapText="1"/>
      <protection/>
    </xf>
    <xf numFmtId="3" fontId="34" fillId="35" borderId="20" xfId="55" applyNumberFormat="1" applyFont="1" applyFill="1" applyBorder="1" applyAlignment="1">
      <alignment horizontal="right" vertical="top" wrapText="1"/>
      <protection/>
    </xf>
    <xf numFmtId="3" fontId="2" fillId="35" borderId="23" xfId="55" applyNumberFormat="1" applyFont="1" applyFill="1" applyBorder="1" applyAlignment="1">
      <alignment vertical="top"/>
      <protection/>
    </xf>
    <xf numFmtId="3" fontId="2" fillId="29" borderId="23" xfId="55" applyNumberFormat="1" applyFont="1" applyFill="1" applyBorder="1" applyAlignment="1" applyProtection="1">
      <alignment vertical="top"/>
      <protection locked="0"/>
    </xf>
    <xf numFmtId="3" fontId="2" fillId="35" borderId="24" xfId="55" applyNumberFormat="1" applyFont="1" applyFill="1" applyBorder="1" applyAlignment="1">
      <alignment vertical="top"/>
      <protection/>
    </xf>
    <xf numFmtId="3" fontId="2" fillId="35" borderId="104" xfId="55" applyNumberFormat="1" applyFont="1" applyFill="1" applyBorder="1" applyAlignment="1">
      <alignment vertical="top"/>
      <protection/>
    </xf>
    <xf numFmtId="3" fontId="2" fillId="35" borderId="54" xfId="55" applyNumberFormat="1" applyFont="1" applyFill="1" applyBorder="1" applyAlignment="1">
      <alignment vertical="top"/>
      <protection/>
    </xf>
    <xf numFmtId="0" fontId="2" fillId="36" borderId="104" xfId="55" applyFont="1" applyFill="1" applyBorder="1" applyAlignment="1" applyProtection="1">
      <alignment vertical="top" wrapText="1"/>
      <protection locked="0"/>
    </xf>
    <xf numFmtId="0" fontId="34" fillId="34" borderId="0" xfId="55" applyFont="1" applyFill="1" applyAlignment="1">
      <alignment vertical="center"/>
      <protection/>
    </xf>
    <xf numFmtId="179" fontId="34" fillId="35" borderId="64" xfId="51" applyNumberFormat="1" applyFont="1" applyFill="1" applyBorder="1" applyAlignment="1">
      <alignment horizontal="left" vertical="center"/>
    </xf>
    <xf numFmtId="179" fontId="34" fillId="35" borderId="65" xfId="51" applyNumberFormat="1" applyFont="1" applyFill="1" applyBorder="1" applyAlignment="1">
      <alignment horizontal="left" vertical="center"/>
    </xf>
    <xf numFmtId="179" fontId="34" fillId="35" borderId="56" xfId="51" applyNumberFormat="1" applyFont="1" applyFill="1" applyBorder="1" applyAlignment="1">
      <alignment horizontal="left" vertical="center"/>
    </xf>
    <xf numFmtId="179" fontId="34" fillId="35" borderId="41" xfId="51" applyNumberFormat="1" applyFont="1" applyFill="1" applyBorder="1" applyAlignment="1">
      <alignment horizontal="left" vertical="center"/>
    </xf>
    <xf numFmtId="179" fontId="34" fillId="35" borderId="44" xfId="51" applyNumberFormat="1" applyFont="1" applyFill="1" applyBorder="1" applyAlignment="1">
      <alignment horizontal="left" vertical="center"/>
    </xf>
    <xf numFmtId="179" fontId="34" fillId="35" borderId="45" xfId="51" applyNumberFormat="1" applyFont="1" applyFill="1" applyBorder="1" applyAlignment="1">
      <alignment horizontal="left" vertical="center"/>
    </xf>
    <xf numFmtId="179" fontId="34" fillId="35" borderId="65" xfId="51" applyNumberFormat="1" applyFont="1" applyFill="1" applyBorder="1" applyAlignment="1">
      <alignment horizontal="left" vertical="center" wrapText="1"/>
    </xf>
    <xf numFmtId="179" fontId="61" fillId="35" borderId="41" xfId="51" applyNumberFormat="1" applyFont="1" applyFill="1" applyBorder="1" applyAlignment="1">
      <alignment horizontal="left" vertical="center"/>
    </xf>
    <xf numFmtId="0" fontId="74" fillId="34" borderId="106" xfId="55" applyFill="1" applyBorder="1">
      <alignment/>
      <protection/>
    </xf>
    <xf numFmtId="0" fontId="74" fillId="34" borderId="107" xfId="55" applyFill="1" applyBorder="1">
      <alignment/>
      <protection/>
    </xf>
    <xf numFmtId="0" fontId="62" fillId="0" borderId="108" xfId="55" applyFont="1" applyBorder="1">
      <alignment/>
      <protection/>
    </xf>
    <xf numFmtId="0" fontId="2" fillId="36" borderId="109" xfId="55" applyFont="1" applyFill="1" applyBorder="1" applyAlignment="1" applyProtection="1">
      <alignment horizontal="left" vertical="top" wrapText="1"/>
      <protection locked="0"/>
    </xf>
    <xf numFmtId="0" fontId="74" fillId="36" borderId="91" xfId="55" applyFill="1" applyBorder="1" applyAlignment="1" applyProtection="1">
      <alignment horizontal="left" vertical="top" wrapText="1"/>
      <protection locked="0"/>
    </xf>
    <xf numFmtId="0" fontId="74" fillId="36" borderId="72" xfId="55" applyFill="1" applyBorder="1" applyAlignment="1" applyProtection="1">
      <alignment horizontal="left" vertical="top" wrapText="1"/>
      <protection locked="0"/>
    </xf>
    <xf numFmtId="0" fontId="63" fillId="34" borderId="0" xfId="55" applyFont="1" applyFill="1" applyAlignment="1">
      <alignment vertical="top"/>
      <protection/>
    </xf>
    <xf numFmtId="0" fontId="7" fillId="0" borderId="0" xfId="55" applyFont="1" applyAlignment="1">
      <alignment horizontal="left"/>
      <protection/>
    </xf>
    <xf numFmtId="0" fontId="64" fillId="0" borderId="0" xfId="55" applyFont="1">
      <alignment/>
      <protection/>
    </xf>
    <xf numFmtId="0" fontId="2" fillId="0" borderId="0" xfId="55" applyFont="1" applyAlignment="1">
      <alignment horizontal="center" vertical="top"/>
      <protection/>
    </xf>
    <xf numFmtId="1" fontId="34" fillId="35" borderId="18" xfId="55" applyNumberFormat="1" applyFont="1" applyFill="1" applyBorder="1">
      <alignment/>
      <protection/>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Dezimal 2" xfId="42"/>
    <cellStyle name="Dezimal 3" xfId="43"/>
    <cellStyle name="Entrée" xfId="44"/>
    <cellStyle name="Insatisfaisant" xfId="45"/>
    <cellStyle name="Hyperlink" xfId="46"/>
    <cellStyle name="Lien hypertexte 2" xfId="47"/>
    <cellStyle name="Followed Hyperlink" xfId="48"/>
    <cellStyle name="Comma" xfId="49"/>
    <cellStyle name="Comma [0]" xfId="50"/>
    <cellStyle name="Milliers 2" xfId="51"/>
    <cellStyle name="Currency" xfId="52"/>
    <cellStyle name="Currency [0]" xfId="53"/>
    <cellStyle name="Neutre" xfId="54"/>
    <cellStyle name="Normal 2" xfId="55"/>
    <cellStyle name="Normal 3" xfId="56"/>
    <cellStyle name="Note" xfId="57"/>
    <cellStyle name="Percent" xfId="58"/>
    <cellStyle name="Pourcentage 2" xfId="59"/>
    <cellStyle name="Prozent 2" xfId="60"/>
    <cellStyle name="Prozent 3" xfId="61"/>
    <cellStyle name="Satisfaisant" xfId="62"/>
    <cellStyle name="Sortie" xfId="63"/>
    <cellStyle name="Standard 2" xfId="64"/>
    <cellStyle name="Standard_Vorschlag Gestehungskostenblatt Kore-Tool_Voll_d_V1" xfId="65"/>
    <cellStyle name="Texte explicatif" xfId="66"/>
    <cellStyle name="Titre" xfId="67"/>
    <cellStyle name="Titre 1" xfId="68"/>
    <cellStyle name="Titre 2" xfId="69"/>
    <cellStyle name="Titre 3" xfId="70"/>
    <cellStyle name="Titre 4" xfId="71"/>
    <cellStyle name="Total" xfId="72"/>
    <cellStyle name="Vérification" xfId="73"/>
  </cellStyles>
  <dxfs count="14">
    <dxf>
      <font>
        <b val="0"/>
        <i val="0"/>
        <color indexed="9"/>
      </font>
    </dxf>
    <dxf>
      <fill>
        <patternFill>
          <bgColor indexed="44"/>
        </patternFill>
      </fill>
    </dxf>
    <dxf>
      <fill>
        <patternFill>
          <bgColor indexed="43"/>
        </patternFill>
      </fill>
    </dxf>
    <dxf>
      <fill>
        <patternFill>
          <bgColor indexed="44"/>
        </patternFill>
      </fill>
    </dxf>
    <dxf>
      <fill>
        <patternFill>
          <bgColor indexed="43"/>
        </patternFill>
      </fill>
    </dxf>
    <dxf>
      <font>
        <name val="Cambria"/>
        <color rgb="FF0000FF"/>
      </font>
    </dxf>
    <dxf>
      <font>
        <color auto="1"/>
      </font>
      <fill>
        <patternFill>
          <bgColor indexed="44"/>
        </patternFill>
      </fill>
    </dxf>
    <dxf>
      <font>
        <color auto="1"/>
      </font>
      <fill>
        <patternFill>
          <bgColor indexed="43"/>
        </patternFill>
      </fill>
    </dxf>
    <dxf>
      <font>
        <color auto="1"/>
      </font>
      <fill>
        <patternFill>
          <bgColor indexed="44"/>
        </patternFill>
      </fill>
    </dxf>
    <dxf>
      <font>
        <color auto="1"/>
      </font>
      <fill>
        <patternFill>
          <bgColor indexed="43"/>
        </patternFill>
      </fill>
    </dxf>
    <dxf>
      <font>
        <b val="0"/>
        <i val="0"/>
        <u val="none"/>
        <strike val="0"/>
        <name val="Cambria"/>
        <color indexed="12"/>
      </font>
    </dxf>
    <dxf>
      <font>
        <color indexed="8"/>
      </font>
    </dxf>
    <dxf>
      <font>
        <b val="0"/>
        <i val="0"/>
        <u val="none"/>
        <strike val="0"/>
        <color rgb="FF0000FF"/>
      </font>
      <border/>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Grosswasserkraf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600075</xdr:colOff>
      <xdr:row>6</xdr:row>
      <xdr:rowOff>19050</xdr:rowOff>
    </xdr:from>
    <xdr:to>
      <xdr:col>33</xdr:col>
      <xdr:colOff>152400</xdr:colOff>
      <xdr:row>53</xdr:row>
      <xdr:rowOff>0</xdr:rowOff>
    </xdr:to>
    <xdr:grpSp>
      <xdr:nvGrpSpPr>
        <xdr:cNvPr id="1" name="Group 1057"/>
        <xdr:cNvGrpSpPr>
          <a:grpSpLocks/>
        </xdr:cNvGrpSpPr>
      </xdr:nvGrpSpPr>
      <xdr:grpSpPr>
        <a:xfrm>
          <a:off x="13839825" y="1228725"/>
          <a:ext cx="14811375" cy="7734300"/>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38100</xdr:colOff>
      <xdr:row>0</xdr:row>
      <xdr:rowOff>76200</xdr:rowOff>
    </xdr:from>
    <xdr:to>
      <xdr:col>0</xdr:col>
      <xdr:colOff>342900</xdr:colOff>
      <xdr:row>2</xdr:row>
      <xdr:rowOff>38100</xdr:rowOff>
    </xdr:to>
    <xdr:pic>
      <xdr:nvPicPr>
        <xdr:cNvPr id="6" name="Picture 13560" descr="ElCom_d_hoch"/>
        <xdr:cNvPicPr preferRelativeResize="1">
          <a:picLocks noChangeAspect="1"/>
        </xdr:cNvPicPr>
      </xdr:nvPicPr>
      <xdr:blipFill>
        <a:blip r:embed="rId1"/>
        <a:srcRect r="88592" b="50617"/>
        <a:stretch>
          <a:fillRect/>
        </a:stretch>
      </xdr:blipFill>
      <xdr:spPr>
        <a:xfrm>
          <a:off x="38100" y="76200"/>
          <a:ext cx="304800" cy="352425"/>
        </a:xfrm>
        <a:prstGeom prst="rect">
          <a:avLst/>
        </a:prstGeom>
        <a:noFill/>
        <a:ln w="9525" cmpd="sng">
          <a:noFill/>
        </a:ln>
      </xdr:spPr>
    </xdr:pic>
    <xdr:clientData/>
  </xdr:twoCellAnchor>
  <xdr:twoCellAnchor>
    <xdr:from>
      <xdr:col>5</xdr:col>
      <xdr:colOff>809625</xdr:colOff>
      <xdr:row>3</xdr:row>
      <xdr:rowOff>247650</xdr:rowOff>
    </xdr:from>
    <xdr:to>
      <xdr:col>13</xdr:col>
      <xdr:colOff>514350</xdr:colOff>
      <xdr:row>6</xdr:row>
      <xdr:rowOff>47625</xdr:rowOff>
    </xdr:to>
    <xdr:grpSp>
      <xdr:nvGrpSpPr>
        <xdr:cNvPr id="7" name="Group 7661"/>
        <xdr:cNvGrpSpPr>
          <a:grpSpLocks/>
        </xdr:cNvGrpSpPr>
      </xdr:nvGrpSpPr>
      <xdr:grpSpPr>
        <a:xfrm>
          <a:off x="5000625" y="695325"/>
          <a:ext cx="5400675" cy="561975"/>
          <a:chOff x="674" y="89"/>
          <a:chExt cx="639" cy="76"/>
        </a:xfrm>
        <a:solidFill>
          <a:srgbClr val="FFFFFF"/>
        </a:solidFill>
      </xdr:grpSpPr>
      <xdr:sp macro="[1]!goto_Kommentare">
        <xdr:nvSpPr>
          <xdr:cNvPr id="8" name="Textfeld 11"/>
          <xdr:cNvSpPr txBox="1">
            <a:spLocks noChangeArrowheads="1"/>
          </xdr:cNvSpPr>
        </xdr:nvSpPr>
        <xdr:spPr>
          <a:xfrm>
            <a:off x="999" y="90"/>
            <a:ext cx="156" cy="38"/>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Kommentare
</a:t>
            </a:r>
          </a:p>
        </xdr:txBody>
      </xdr:sp>
      <xdr:sp macro="[1]!goto_Kostenrechnung">
        <xdr:nvSpPr>
          <xdr:cNvPr id="9" name="Textfeld 13"/>
          <xdr:cNvSpPr txBox="1">
            <a:spLocks noChangeArrowheads="1"/>
          </xdr:cNvSpPr>
        </xdr:nvSpPr>
        <xdr:spPr>
          <a:xfrm>
            <a:off x="862" y="94"/>
            <a:ext cx="164" cy="51"/>
          </a:xfrm>
          <a:prstGeom prst="rect">
            <a:avLst/>
          </a:prstGeom>
          <a:noFill/>
          <a:ln w="9525" cmpd="sng">
            <a:noFill/>
          </a:ln>
        </xdr:spPr>
        <xdr:txBody>
          <a:bodyPr vertOverflow="clip" wrap="square"/>
          <a:p>
            <a:pPr algn="l">
              <a:defRPr/>
            </a:pPr>
            <a:r>
              <a:rPr lang="en-US" cap="none" sz="900" b="1" i="0" u="none" baseline="0">
                <a:solidFill>
                  <a:srgbClr val="808080"/>
                </a:solidFill>
              </a:rPr>
              <a:t>Kostenrechnung</a:t>
            </a:r>
          </a:p>
        </xdr:txBody>
      </xdr:sp>
      <xdr:sp macro="[1]!goto_Aufwandsübersicht">
        <xdr:nvSpPr>
          <xdr:cNvPr id="10" name="Textfeld 14"/>
          <xdr:cNvSpPr txBox="1">
            <a:spLocks noChangeArrowheads="1"/>
          </xdr:cNvSpPr>
        </xdr:nvSpPr>
        <xdr:spPr>
          <a:xfrm>
            <a:off x="878" y="122"/>
            <a:ext cx="147" cy="43"/>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Aufwandsübersicht</a:t>
            </a:r>
          </a:p>
        </xdr:txBody>
      </xdr:sp>
      <xdr:sp macro="[1]!goto_Allgemeine_Angaben">
        <xdr:nvSpPr>
          <xdr:cNvPr id="11" name="Textfeld 16"/>
          <xdr:cNvSpPr txBox="1">
            <a:spLocks noChangeArrowheads="1"/>
          </xdr:cNvSpPr>
        </xdr:nvSpPr>
        <xdr:spPr>
          <a:xfrm>
            <a:off x="698" y="92"/>
            <a:ext cx="155" cy="47"/>
          </a:xfrm>
          <a:prstGeom prst="rect">
            <a:avLst/>
          </a:prstGeom>
          <a:noFill/>
          <a:ln w="9525" cmpd="sng">
            <a:noFill/>
          </a:ln>
        </xdr:spPr>
        <xdr:txBody>
          <a:bodyPr vertOverflow="clip" wrap="square"/>
          <a:p>
            <a:pPr algn="l">
              <a:defRPr/>
            </a:pPr>
            <a:r>
              <a:rPr lang="en-US" cap="none" sz="900" b="1" i="0" u="none" baseline="0">
                <a:solidFill>
                  <a:srgbClr val="808080"/>
                </a:solidFill>
              </a:rPr>
              <a:t>Allgemeine Angaben</a:t>
            </a:r>
          </a:p>
        </xdr:txBody>
      </xdr:sp>
      <xdr:sp>
        <xdr:nvSpPr>
          <xdr:cNvPr id="12" name="Textfeld 17"/>
          <xdr:cNvSpPr txBox="1">
            <a:spLocks noChangeArrowheads="1"/>
          </xdr:cNvSpPr>
        </xdr:nvSpPr>
        <xdr:spPr>
          <a:xfrm>
            <a:off x="716" y="119"/>
            <a:ext cx="146" cy="43"/>
          </a:xfrm>
          <a:prstGeom prst="rect">
            <a:avLst/>
          </a:prstGeom>
          <a:noFill/>
          <a:ln w="9525" cmpd="sng">
            <a:noFill/>
          </a:ln>
        </xdr:spPr>
        <xdr:txBody>
          <a:bodyPr vertOverflow="clip" wrap="square" lIns="27432" tIns="22860" rIns="0" bIns="0"/>
          <a:p>
            <a:pPr algn="l">
              <a:defRPr/>
            </a:pPr>
            <a:r>
              <a:rPr lang="en-US" cap="none" sz="900" b="1" i="0" u="none" baseline="0">
                <a:solidFill>
                  <a:srgbClr val="333399"/>
                </a:solidFill>
                <a:latin typeface="Arial"/>
                <a:ea typeface="Arial"/>
                <a:cs typeface="Arial"/>
              </a:rPr>
              <a:t>Deckungsdiff. Netz</a:t>
            </a:r>
          </a:p>
        </xdr:txBody>
      </xdr:sp>
      <xdr:sp>
        <xdr:nvSpPr>
          <xdr:cNvPr id="13" name="Oval 1069"/>
          <xdr:cNvSpPr>
            <a:spLocks/>
          </xdr:cNvSpPr>
        </xdr:nvSpPr>
        <xdr:spPr>
          <a:xfrm>
            <a:off x="674" y="92"/>
            <a:ext cx="19" cy="24"/>
          </a:xfrm>
          <a:prstGeom prst="ellipse">
            <a:avLst/>
          </a:prstGeom>
          <a:solidFill>
            <a:srgbClr val="C0C0C0"/>
          </a:solidFill>
          <a:ln w="9525" cmpd="sng">
            <a:noFill/>
          </a:ln>
        </xdr:spPr>
        <xdr:txBody>
          <a:bodyPr vertOverflow="clip" wrap="square" lIns="18000" tIns="0" rIns="0" bIns="0"/>
          <a:p>
            <a:pPr algn="l">
              <a:defRPr/>
            </a:pPr>
            <a:r>
              <a:rPr lang="en-US" cap="none" sz="900" b="1" i="0" u="none" baseline="0">
                <a:solidFill>
                  <a:srgbClr val="FFFFFF"/>
                </a:solidFill>
              </a:rPr>
              <a:t>1.</a:t>
            </a:r>
          </a:p>
        </xdr:txBody>
      </xdr:sp>
      <xdr:sp>
        <xdr:nvSpPr>
          <xdr:cNvPr id="14" name="Oval 1069"/>
          <xdr:cNvSpPr>
            <a:spLocks/>
          </xdr:cNvSpPr>
        </xdr:nvSpPr>
        <xdr:spPr>
          <a:xfrm>
            <a:off x="972" y="90"/>
            <a:ext cx="22" cy="25"/>
          </a:xfrm>
          <a:prstGeom prst="ellipse">
            <a:avLst/>
          </a:prstGeom>
          <a:solidFill>
            <a:srgbClr val="BFBFBF"/>
          </a:solidFill>
          <a:ln w="9525" cmpd="sng">
            <a:noFill/>
          </a:ln>
        </xdr:spPr>
        <xdr:txBody>
          <a:bodyPr vertOverflow="clip" wrap="square" lIns="18000" tIns="0" rIns="0" bIns="0"/>
          <a:p>
            <a:pPr algn="l">
              <a:defRPr/>
            </a:pPr>
            <a:r>
              <a:rPr lang="en-US" cap="none" sz="900" b="1" i="0" u="none" baseline="0">
                <a:solidFill>
                  <a:srgbClr val="FFFFFF"/>
                </a:solidFill>
              </a:rPr>
              <a:t>5.</a:t>
            </a:r>
          </a:p>
        </xdr:txBody>
      </xdr:sp>
      <xdr:sp macro="[1]!goto_Kostenstellenrechnung">
        <xdr:nvSpPr>
          <xdr:cNvPr id="15" name="Textfeld 36"/>
          <xdr:cNvSpPr txBox="1">
            <a:spLocks noChangeArrowheads="1"/>
          </xdr:cNvSpPr>
        </xdr:nvSpPr>
        <xdr:spPr>
          <a:xfrm>
            <a:off x="1026" y="118"/>
            <a:ext cx="228" cy="33"/>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Kostenstellenrechnung</a:t>
            </a:r>
          </a:p>
        </xdr:txBody>
      </xdr:sp>
      <xdr:sp>
        <xdr:nvSpPr>
          <xdr:cNvPr id="16" name="Oval 1069"/>
          <xdr:cNvSpPr>
            <a:spLocks/>
          </xdr:cNvSpPr>
        </xdr:nvSpPr>
        <xdr:spPr>
          <a:xfrm>
            <a:off x="1000" y="119"/>
            <a:ext cx="21" cy="24"/>
          </a:xfrm>
          <a:prstGeom prst="ellipse">
            <a:avLst/>
          </a:prstGeom>
          <a:solidFill>
            <a:srgbClr val="BFBFBF"/>
          </a:solidFill>
          <a:ln w="9525" cmpd="sng">
            <a:noFill/>
          </a:ln>
        </xdr:spPr>
        <xdr:txBody>
          <a:bodyPr vertOverflow="clip" wrap="square" lIns="18000" tIns="0" rIns="0" bIns="0"/>
          <a:p>
            <a:pPr algn="l">
              <a:defRPr/>
            </a:pPr>
            <a:r>
              <a:rPr lang="en-US" cap="none" sz="900" b="1" i="0" u="none" baseline="0">
                <a:solidFill>
                  <a:srgbClr val="FFFFFF"/>
                </a:solidFill>
              </a:rPr>
              <a:t>6.</a:t>
            </a:r>
          </a:p>
        </xdr:txBody>
      </xdr:sp>
      <xdr:sp>
        <xdr:nvSpPr>
          <xdr:cNvPr id="17" name="Oval 1069"/>
          <xdr:cNvSpPr>
            <a:spLocks/>
          </xdr:cNvSpPr>
        </xdr:nvSpPr>
        <xdr:spPr>
          <a:xfrm>
            <a:off x="836" y="92"/>
            <a:ext cx="22" cy="29"/>
          </a:xfrm>
          <a:prstGeom prst="ellipse">
            <a:avLst/>
          </a:prstGeom>
          <a:solidFill>
            <a:srgbClr val="BFBFBF"/>
          </a:solidFill>
          <a:ln w="9525" cmpd="sng">
            <a:noFill/>
          </a:ln>
        </xdr:spPr>
        <xdr:txBody>
          <a:bodyPr vertOverflow="clip" wrap="square" lIns="18000" tIns="0" rIns="0" bIns="0"/>
          <a:p>
            <a:pPr algn="l">
              <a:defRPr/>
            </a:pPr>
            <a:r>
              <a:rPr lang="en-US" cap="none" sz="900" b="1" i="0" u="none" baseline="0">
                <a:solidFill>
                  <a:srgbClr val="FFFFFF"/>
                </a:solidFill>
              </a:rPr>
              <a:t>3.</a:t>
            </a:r>
          </a:p>
        </xdr:txBody>
      </xdr:sp>
      <xdr:sp>
        <xdr:nvSpPr>
          <xdr:cNvPr id="18" name="Oval 1069"/>
          <xdr:cNvSpPr>
            <a:spLocks/>
          </xdr:cNvSpPr>
        </xdr:nvSpPr>
        <xdr:spPr>
          <a:xfrm>
            <a:off x="853" y="121"/>
            <a:ext cx="27" cy="24"/>
          </a:xfrm>
          <a:prstGeom prst="ellipse">
            <a:avLst/>
          </a:prstGeom>
          <a:solidFill>
            <a:srgbClr val="BFBFBF"/>
          </a:solidFill>
          <a:ln w="9525" cmpd="sng">
            <a:noFill/>
          </a:ln>
        </xdr:spPr>
        <xdr:txBody>
          <a:bodyPr vertOverflow="clip" wrap="square" lIns="18000" tIns="0" rIns="0" bIns="0"/>
          <a:p>
            <a:pPr algn="l">
              <a:defRPr/>
            </a:pPr>
            <a:r>
              <a:rPr lang="en-US" cap="none" sz="900" b="1" i="0" u="none" baseline="0">
                <a:solidFill>
                  <a:srgbClr val="FFFFFF"/>
                </a:solidFill>
              </a:rPr>
              <a:t>4.</a:t>
            </a:r>
          </a:p>
        </xdr:txBody>
      </xdr:sp>
      <xdr:sp>
        <xdr:nvSpPr>
          <xdr:cNvPr id="19" name="Oval 1069"/>
          <xdr:cNvSpPr>
            <a:spLocks/>
          </xdr:cNvSpPr>
        </xdr:nvSpPr>
        <xdr:spPr>
          <a:xfrm>
            <a:off x="693" y="117"/>
            <a:ext cx="22" cy="28"/>
          </a:xfrm>
          <a:prstGeom prst="ellipse">
            <a:avLst/>
          </a:prstGeom>
          <a:solidFill>
            <a:srgbClr val="4F81BD"/>
          </a:solidFill>
          <a:ln w="9525" cmpd="sng">
            <a:noFill/>
          </a:ln>
        </xdr:spPr>
        <xdr:txBody>
          <a:bodyPr vertOverflow="clip" wrap="square" lIns="18000" tIns="0" rIns="0" bIns="0"/>
          <a:p>
            <a:pPr algn="l">
              <a:defRPr/>
            </a:pPr>
            <a:r>
              <a:rPr lang="en-US" cap="none" sz="900" b="1" i="0" u="none" baseline="0">
                <a:solidFill>
                  <a:srgbClr val="FFFFFF"/>
                </a:solidFill>
              </a:rPr>
              <a:t>2.</a:t>
            </a:r>
          </a:p>
        </xdr:txBody>
      </xdr:sp>
      <xdr:sp macro="[1]!goto_Nettoumlaufvermögen">
        <xdr:nvSpPr>
          <xdr:cNvPr id="20" name="Textfeld 11"/>
          <xdr:cNvSpPr txBox="1">
            <a:spLocks noChangeArrowheads="1"/>
          </xdr:cNvSpPr>
        </xdr:nvSpPr>
        <xdr:spPr>
          <a:xfrm>
            <a:off x="1125" y="92"/>
            <a:ext cx="188" cy="38"/>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Nettoumlaufvermögen
</a:t>
            </a:r>
          </a:p>
        </xdr:txBody>
      </xdr:sp>
      <xdr:sp>
        <xdr:nvSpPr>
          <xdr:cNvPr id="21" name="Oval 1069"/>
          <xdr:cNvSpPr>
            <a:spLocks/>
          </xdr:cNvSpPr>
        </xdr:nvSpPr>
        <xdr:spPr>
          <a:xfrm>
            <a:off x="1099" y="89"/>
            <a:ext cx="19" cy="30"/>
          </a:xfrm>
          <a:prstGeom prst="ellipse">
            <a:avLst/>
          </a:prstGeom>
          <a:solidFill>
            <a:srgbClr val="BFBFBF"/>
          </a:solidFill>
          <a:ln w="9525" cmpd="sng">
            <a:noFill/>
          </a:ln>
        </xdr:spPr>
        <xdr:txBody>
          <a:bodyPr vertOverflow="clip" wrap="square" lIns="18000" tIns="0" rIns="0" bIns="0"/>
          <a:p>
            <a:pPr algn="l">
              <a:defRPr/>
            </a:pPr>
            <a:r>
              <a:rPr lang="en-US" cap="none" sz="900" b="1" i="0" u="none" baseline="0">
                <a:solidFill>
                  <a:srgbClr val="FFFFFF"/>
                </a:solidFill>
              </a:rPr>
              <a:t>7.</a:t>
            </a:r>
          </a:p>
        </xdr:txBody>
      </xdr:sp>
    </xdr:grpSp>
    <xdr:clientData/>
  </xdr:twoCellAnchor>
  <xdr:twoCellAnchor>
    <xdr:from>
      <xdr:col>19</xdr:col>
      <xdr:colOff>561975</xdr:colOff>
      <xdr:row>55</xdr:row>
      <xdr:rowOff>0</xdr:rowOff>
    </xdr:from>
    <xdr:to>
      <xdr:col>33</xdr:col>
      <xdr:colOff>104775</xdr:colOff>
      <xdr:row>72</xdr:row>
      <xdr:rowOff>47625</xdr:rowOff>
    </xdr:to>
    <xdr:grpSp>
      <xdr:nvGrpSpPr>
        <xdr:cNvPr id="22" name="Group 1057"/>
        <xdr:cNvGrpSpPr>
          <a:grpSpLocks/>
        </xdr:cNvGrpSpPr>
      </xdr:nvGrpSpPr>
      <xdr:grpSpPr>
        <a:xfrm>
          <a:off x="13801725" y="9324975"/>
          <a:ext cx="14801850" cy="3876675"/>
          <a:chOff x="-3517" y="-312"/>
          <a:chExt cx="21560" cy="321"/>
        </a:xfrm>
        <a:solidFill>
          <a:srgbClr val="FFFFFF"/>
        </a:solidFill>
      </xdr:grpSpPr>
      <xdr:sp>
        <xdr:nvSpPr>
          <xdr:cNvPr id="23"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18</xdr:row>
      <xdr:rowOff>0</xdr:rowOff>
    </xdr:from>
    <xdr:to>
      <xdr:col>13</xdr:col>
      <xdr:colOff>0</xdr:colOff>
      <xdr:row>20</xdr:row>
      <xdr:rowOff>0</xdr:rowOff>
    </xdr:to>
    <xdr:sp>
      <xdr:nvSpPr>
        <xdr:cNvPr id="27" name="Textfeld 38"/>
        <xdr:cNvSpPr txBox="1">
          <a:spLocks noChangeArrowheads="1"/>
        </xdr:cNvSpPr>
      </xdr:nvSpPr>
      <xdr:spPr>
        <a:xfrm>
          <a:off x="5019675" y="2247900"/>
          <a:ext cx="4867275" cy="20955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Netzebenen</a:t>
          </a:r>
        </a:p>
      </xdr:txBody>
    </xdr:sp>
    <xdr:clientData/>
  </xdr:twoCellAnchor>
  <xdr:twoCellAnchor>
    <xdr:from>
      <xdr:col>0</xdr:col>
      <xdr:colOff>85725</xdr:colOff>
      <xdr:row>6</xdr:row>
      <xdr:rowOff>104775</xdr:rowOff>
    </xdr:from>
    <xdr:to>
      <xdr:col>18</xdr:col>
      <xdr:colOff>457200</xdr:colOff>
      <xdr:row>93</xdr:row>
      <xdr:rowOff>114300</xdr:rowOff>
    </xdr:to>
    <xdr:grpSp>
      <xdr:nvGrpSpPr>
        <xdr:cNvPr id="28" name="Group 1057"/>
        <xdr:cNvGrpSpPr>
          <a:grpSpLocks/>
        </xdr:cNvGrpSpPr>
      </xdr:nvGrpSpPr>
      <xdr:grpSpPr>
        <a:xfrm>
          <a:off x="85725" y="1314450"/>
          <a:ext cx="13115925" cy="16421100"/>
          <a:chOff x="-3517" y="-312"/>
          <a:chExt cx="21560" cy="321"/>
        </a:xfrm>
        <a:solidFill>
          <a:srgbClr val="FFFFFF"/>
        </a:solidFill>
      </xdr:grpSpPr>
      <xdr:sp macro="[1]!info_msgbox_AAA_Nummerangabe">
        <xdr:nvSpPr>
          <xdr:cNvPr id="29"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macro="[1]!info_msgbox_AAA_Nummerangabe">
        <xdr:nvSpPr>
          <xdr:cNvPr id="30"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macro="[1]!info_msgbox_AAA_Nummerangabe">
        <xdr:nvSpPr>
          <xdr:cNvPr id="31"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macro="[1]!info_msgbox_AAA_Nummerangabe">
        <xdr:nvSpPr>
          <xdr:cNvPr id="32"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xdr:row>
      <xdr:rowOff>76200</xdr:rowOff>
    </xdr:from>
    <xdr:to>
      <xdr:col>11</xdr:col>
      <xdr:colOff>238125</xdr:colOff>
      <xdr:row>58</xdr:row>
      <xdr:rowOff>104775</xdr:rowOff>
    </xdr:to>
    <xdr:grpSp>
      <xdr:nvGrpSpPr>
        <xdr:cNvPr id="1" name="Group 1057"/>
        <xdr:cNvGrpSpPr>
          <a:grpSpLocks/>
        </xdr:cNvGrpSpPr>
      </xdr:nvGrpSpPr>
      <xdr:grpSpPr>
        <a:xfrm>
          <a:off x="76200" y="2647950"/>
          <a:ext cx="16297275" cy="9134475"/>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38100</xdr:colOff>
      <xdr:row>0</xdr:row>
      <xdr:rowOff>66675</xdr:rowOff>
    </xdr:from>
    <xdr:to>
      <xdr:col>0</xdr:col>
      <xdr:colOff>342900</xdr:colOff>
      <xdr:row>2</xdr:row>
      <xdr:rowOff>47625</xdr:rowOff>
    </xdr:to>
    <xdr:pic>
      <xdr:nvPicPr>
        <xdr:cNvPr id="6" name="Picture 13560" descr="ElCom_d_hoch"/>
        <xdr:cNvPicPr preferRelativeResize="1">
          <a:picLocks noChangeAspect="1"/>
        </xdr:cNvPicPr>
      </xdr:nvPicPr>
      <xdr:blipFill>
        <a:blip r:embed="rId1"/>
        <a:srcRect r="88592" b="50617"/>
        <a:stretch>
          <a:fillRect/>
        </a:stretch>
      </xdr:blipFill>
      <xdr:spPr>
        <a:xfrm>
          <a:off x="38100" y="66675"/>
          <a:ext cx="304800" cy="371475"/>
        </a:xfrm>
        <a:prstGeom prst="rect">
          <a:avLst/>
        </a:prstGeom>
        <a:noFill/>
        <a:ln w="9525" cmpd="sng">
          <a:noFill/>
        </a:ln>
      </xdr:spPr>
    </xdr:pic>
    <xdr:clientData/>
  </xdr:twoCellAnchor>
  <xdr:twoCellAnchor>
    <xdr:from>
      <xdr:col>0</xdr:col>
      <xdr:colOff>76200</xdr:colOff>
      <xdr:row>59</xdr:row>
      <xdr:rowOff>85725</xdr:rowOff>
    </xdr:from>
    <xdr:to>
      <xdr:col>11</xdr:col>
      <xdr:colOff>238125</xdr:colOff>
      <xdr:row>71</xdr:row>
      <xdr:rowOff>171450</xdr:rowOff>
    </xdr:to>
    <xdr:grpSp>
      <xdr:nvGrpSpPr>
        <xdr:cNvPr id="7" name="Group 1057"/>
        <xdr:cNvGrpSpPr>
          <a:grpSpLocks/>
        </xdr:cNvGrpSpPr>
      </xdr:nvGrpSpPr>
      <xdr:grpSpPr>
        <a:xfrm>
          <a:off x="76200" y="11953875"/>
          <a:ext cx="16297275" cy="2609850"/>
          <a:chOff x="-3517" y="-312"/>
          <a:chExt cx="21560" cy="321"/>
        </a:xfrm>
        <a:solidFill>
          <a:srgbClr val="FFFFFF"/>
        </a:solidFill>
      </xdr:grpSpPr>
      <xdr:sp>
        <xdr:nvSpPr>
          <xdr:cNvPr id="8"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504825</xdr:colOff>
      <xdr:row>4</xdr:row>
      <xdr:rowOff>0</xdr:rowOff>
    </xdr:from>
    <xdr:to>
      <xdr:col>7</xdr:col>
      <xdr:colOff>190500</xdr:colOff>
      <xdr:row>5</xdr:row>
      <xdr:rowOff>180975</xdr:rowOff>
    </xdr:to>
    <xdr:grpSp>
      <xdr:nvGrpSpPr>
        <xdr:cNvPr id="12" name="Group 108"/>
        <xdr:cNvGrpSpPr>
          <a:grpSpLocks/>
        </xdr:cNvGrpSpPr>
      </xdr:nvGrpSpPr>
      <xdr:grpSpPr>
        <a:xfrm>
          <a:off x="6962775" y="695325"/>
          <a:ext cx="3171825" cy="438150"/>
          <a:chOff x="842" y="73"/>
          <a:chExt cx="378" cy="44"/>
        </a:xfrm>
        <a:solidFill>
          <a:srgbClr val="FFFFFF"/>
        </a:solidFill>
      </xdr:grpSpPr>
      <xdr:sp macro="[1]!goto_DD_Energie">
        <xdr:nvSpPr>
          <xdr:cNvPr id="13" name="Textfeld 7"/>
          <xdr:cNvSpPr txBox="1">
            <a:spLocks noChangeArrowheads="1"/>
          </xdr:cNvSpPr>
        </xdr:nvSpPr>
        <xdr:spPr>
          <a:xfrm>
            <a:off x="871" y="76"/>
            <a:ext cx="164" cy="16"/>
          </a:xfrm>
          <a:prstGeom prst="rect">
            <a:avLst/>
          </a:prstGeom>
          <a:noFill/>
          <a:ln w="9525" cmpd="sng">
            <a:noFill/>
          </a:ln>
        </xdr:spPr>
        <xdr:txBody>
          <a:bodyPr vertOverflow="clip" wrap="square" lIns="27432" tIns="22860" rIns="0" bIns="0"/>
          <a:p>
            <a:pPr algn="l">
              <a:defRPr/>
            </a:pPr>
            <a:r>
              <a:rPr lang="en-US" cap="none" sz="900" b="1" i="0" u="none" baseline="0">
                <a:solidFill>
                  <a:srgbClr val="333399"/>
                </a:solidFill>
                <a:latin typeface="Arial"/>
                <a:ea typeface="Arial"/>
                <a:cs typeface="Arial"/>
              </a:rPr>
              <a:t>Deckungsdiff. Energie</a:t>
            </a:r>
          </a:p>
        </xdr:txBody>
      </xdr:sp>
      <xdr:sp macro="[1]!goto_Gestehungskosten">
        <xdr:nvSpPr>
          <xdr:cNvPr id="14" name="Textfeld 8"/>
          <xdr:cNvSpPr txBox="1">
            <a:spLocks noChangeArrowheads="1"/>
          </xdr:cNvSpPr>
        </xdr:nvSpPr>
        <xdr:spPr>
          <a:xfrm>
            <a:off x="903" y="98"/>
            <a:ext cx="137" cy="19"/>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Gestehungskosten</a:t>
            </a:r>
          </a:p>
        </xdr:txBody>
      </xdr:sp>
      <xdr:sp>
        <xdr:nvSpPr>
          <xdr:cNvPr id="15" name="Oval 1069"/>
          <xdr:cNvSpPr>
            <a:spLocks/>
          </xdr:cNvSpPr>
        </xdr:nvSpPr>
        <xdr:spPr>
          <a:xfrm>
            <a:off x="842" y="74"/>
            <a:ext cx="24" cy="24"/>
          </a:xfrm>
          <a:prstGeom prst="ellipse">
            <a:avLst/>
          </a:prstGeom>
          <a:solidFill>
            <a:srgbClr val="4F81BD"/>
          </a:solidFill>
          <a:ln w="9525" cmpd="sng">
            <a:noFill/>
          </a:ln>
        </xdr:spPr>
        <xdr:txBody>
          <a:bodyPr vertOverflow="clip" wrap="square" lIns="18000" tIns="0" rIns="0" bIns="0"/>
          <a:p>
            <a:pPr algn="l">
              <a:defRPr/>
            </a:pPr>
            <a:r>
              <a:rPr lang="en-US" cap="none" sz="900" b="1" i="0" u="none" baseline="0">
                <a:solidFill>
                  <a:srgbClr val="FFFFFF"/>
                </a:solidFill>
              </a:rPr>
              <a:t>1.</a:t>
            </a:r>
          </a:p>
        </xdr:txBody>
      </xdr:sp>
      <xdr:sp>
        <xdr:nvSpPr>
          <xdr:cNvPr id="16" name="Oval 1069"/>
          <xdr:cNvSpPr>
            <a:spLocks/>
          </xdr:cNvSpPr>
        </xdr:nvSpPr>
        <xdr:spPr>
          <a:xfrm>
            <a:off x="871" y="96"/>
            <a:ext cx="24" cy="19"/>
          </a:xfrm>
          <a:prstGeom prst="ellipse">
            <a:avLst/>
          </a:prstGeom>
          <a:solidFill>
            <a:srgbClr val="C0C0C0"/>
          </a:solidFill>
          <a:ln w="9525" cmpd="sng">
            <a:noFill/>
          </a:ln>
        </xdr:spPr>
        <xdr:txBody>
          <a:bodyPr vertOverflow="clip" wrap="square" lIns="18000" tIns="0" rIns="0" bIns="0"/>
          <a:p>
            <a:pPr algn="l">
              <a:defRPr/>
            </a:pPr>
            <a:r>
              <a:rPr lang="en-US" cap="none" sz="900" b="1" i="0" u="none" baseline="0">
                <a:solidFill>
                  <a:srgbClr val="FFFFFF"/>
                </a:solidFill>
              </a:rPr>
              <a:t>2.</a:t>
            </a:r>
          </a:p>
        </xdr:txBody>
      </xdr:sp>
      <xdr:sp macro="[1]!goto_Erlöse_Energie">
        <xdr:nvSpPr>
          <xdr:cNvPr id="17" name="Textfeld 8"/>
          <xdr:cNvSpPr txBox="1">
            <a:spLocks noChangeArrowheads="1"/>
          </xdr:cNvSpPr>
        </xdr:nvSpPr>
        <xdr:spPr>
          <a:xfrm>
            <a:off x="1073" y="75"/>
            <a:ext cx="147" cy="22"/>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Erlöse Energie</a:t>
            </a:r>
          </a:p>
        </xdr:txBody>
      </xdr:sp>
      <xdr:sp>
        <xdr:nvSpPr>
          <xdr:cNvPr id="18" name="Oval 1069"/>
          <xdr:cNvSpPr>
            <a:spLocks/>
          </xdr:cNvSpPr>
        </xdr:nvSpPr>
        <xdr:spPr>
          <a:xfrm>
            <a:off x="1041" y="73"/>
            <a:ext cx="24" cy="19"/>
          </a:xfrm>
          <a:prstGeom prst="ellipse">
            <a:avLst/>
          </a:prstGeom>
          <a:solidFill>
            <a:srgbClr val="C0C0C0"/>
          </a:solidFill>
          <a:ln w="9525" cmpd="sng">
            <a:noFill/>
          </a:ln>
        </xdr:spPr>
        <xdr:txBody>
          <a:bodyPr vertOverflow="clip" wrap="square" lIns="18000" tIns="0" rIns="0" bIns="0"/>
          <a:p>
            <a:pPr algn="l">
              <a:defRPr/>
            </a:pPr>
            <a:r>
              <a:rPr lang="en-US" cap="none" sz="900" b="1" i="0" u="none" baseline="0">
                <a:solidFill>
                  <a:srgbClr val="FFFFFF"/>
                </a:solidFill>
              </a:rPr>
              <a:t>3.</a:t>
            </a:r>
          </a:p>
        </xdr:txBody>
      </xdr:sp>
    </xdr:grpSp>
    <xdr:clientData/>
  </xdr:twoCellAnchor>
  <xdr:twoCellAnchor>
    <xdr:from>
      <xdr:col>6</xdr:col>
      <xdr:colOff>285750</xdr:colOff>
      <xdr:row>4</xdr:row>
      <xdr:rowOff>238125</xdr:rowOff>
    </xdr:from>
    <xdr:to>
      <xdr:col>7</xdr:col>
      <xdr:colOff>47625</xdr:colOff>
      <xdr:row>6</xdr:row>
      <xdr:rowOff>47625</xdr:rowOff>
    </xdr:to>
    <xdr:sp>
      <xdr:nvSpPr>
        <xdr:cNvPr id="19" name="Textfeld 8">
          <a:hlinkClick r:id="rId2"/>
        </xdr:cNvPr>
        <xdr:cNvSpPr txBox="1">
          <a:spLocks noChangeArrowheads="1"/>
        </xdr:cNvSpPr>
      </xdr:nvSpPr>
      <xdr:spPr>
        <a:xfrm>
          <a:off x="9067800" y="933450"/>
          <a:ext cx="923925" cy="257175"/>
        </a:xfrm>
        <a:prstGeom prst="rect">
          <a:avLst/>
        </a:prstGeom>
        <a:noFill/>
        <a:ln w="9525" cmpd="sng">
          <a:noFill/>
        </a:ln>
      </xdr:spPr>
      <xdr:txBody>
        <a:bodyPr vertOverflow="clip" wrap="square" lIns="27432" tIns="27432" rIns="0" bIns="0"/>
        <a:p>
          <a:pPr algn="l">
            <a:defRPr/>
          </a:pPr>
          <a:r>
            <a:rPr lang="en-US" cap="none" sz="900" b="1" i="0" u="none" baseline="0">
              <a:solidFill>
                <a:srgbClr val="808080"/>
              </a:solidFill>
            </a:rPr>
            <a:t>Grosswasserkraft</a:t>
          </a:r>
        </a:p>
      </xdr:txBody>
    </xdr:sp>
    <xdr:clientData/>
  </xdr:twoCellAnchor>
  <xdr:twoCellAnchor>
    <xdr:from>
      <xdr:col>6</xdr:col>
      <xdr:colOff>28575</xdr:colOff>
      <xdr:row>4</xdr:row>
      <xdr:rowOff>209550</xdr:rowOff>
    </xdr:from>
    <xdr:to>
      <xdr:col>6</xdr:col>
      <xdr:colOff>219075</xdr:colOff>
      <xdr:row>5</xdr:row>
      <xdr:rowOff>142875</xdr:rowOff>
    </xdr:to>
    <xdr:sp>
      <xdr:nvSpPr>
        <xdr:cNvPr id="20" name="Oval 1069"/>
        <xdr:cNvSpPr>
          <a:spLocks/>
        </xdr:cNvSpPr>
      </xdr:nvSpPr>
      <xdr:spPr>
        <a:xfrm>
          <a:off x="8810625" y="904875"/>
          <a:ext cx="190500" cy="190500"/>
        </a:xfrm>
        <a:prstGeom prst="ellipse">
          <a:avLst/>
        </a:prstGeom>
        <a:solidFill>
          <a:srgbClr val="C0C0C0"/>
        </a:solidFill>
        <a:ln w="9525" cmpd="sng">
          <a:noFill/>
        </a:ln>
      </xdr:spPr>
      <xdr:txBody>
        <a:bodyPr vertOverflow="clip" wrap="square" lIns="18000" tIns="0" rIns="0" bIns="0"/>
        <a:p>
          <a:pPr algn="l">
            <a:defRPr/>
          </a:pPr>
          <a:r>
            <a:rPr lang="en-US" cap="none" sz="900" b="1" i="0" u="none" baseline="0">
              <a:solidFill>
                <a:srgbClr val="FFFFFF"/>
              </a:solidFill>
            </a:rPr>
            <a:t>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80812945\AppData\Local\rubicon\Acta%20Nova%20Client\Data\915840042\(915840042)%20ElCom_Kostenrechnung_Tarife_2020_d_Demo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vigation"/>
      <sheetName val="Kontaktdaten"/>
      <sheetName val="Netzstruktur"/>
      <sheetName val="Sunshine-Regulierung"/>
      <sheetName val="Übersicht Anlagen"/>
      <sheetName val="Anlagespiegel historisch"/>
      <sheetName val="Anlagespiegel synthetisch"/>
      <sheetName val="Anlagenwerte"/>
      <sheetName val="Anschlussbeiträge"/>
      <sheetName val="Allgemeine Angaben"/>
      <sheetName val="Deckungsdifferenzen Netz"/>
      <sheetName val="Kostenrechnung"/>
      <sheetName val="Aufwandsübersicht"/>
      <sheetName val="Kommentare"/>
      <sheetName val="Kostenstellenrechnung"/>
      <sheetName val="Nettoumlaufvermögen"/>
      <sheetName val="Eingabe Tarifstruktur"/>
      <sheetName val="Erlöse Netznutzungsentgelte"/>
      <sheetName val="Deckungsdifferenzen Energie"/>
      <sheetName val="Gestehungskosten"/>
      <sheetName val="Erlöse Energie"/>
      <sheetName val="Grosswasserkraft"/>
      <sheetName val="Rückmeldungen"/>
      <sheetName val="Versand an ElCom"/>
      <sheetName val="Stammdaten"/>
      <sheetName val="CE"/>
      <sheetName val="Deckungsdifferenzen"/>
    </sheetNames>
    <definedNames>
      <definedName name="DDEnergie_Art31"/>
      <definedName name="goto_Allgemeine_Angaben"/>
      <definedName name="goto_Aufwandsübersicht"/>
      <definedName name="goto_DD_Energie"/>
      <definedName name="goto_Erlöse_Energie"/>
      <definedName name="goto_Gestehungskosten"/>
      <definedName name="goto_Kommentare"/>
      <definedName name="goto_Kostenrechnung"/>
      <definedName name="goto_Kostenstellenrechnung"/>
      <definedName name="goto_Nettoumlaufvermögen"/>
      <definedName name="info_msgbox_AAA_Nummerangabe"/>
      <definedName name="info_msgbox_DD_Deckungsdifferenzen"/>
      <definedName name="info_msgbox_DD_ElCom_verfügte_Anpassungen"/>
      <definedName name="info_msgbox_DD_Erlöse_Netznutzung"/>
      <definedName name="info_msgbox_DD_Kapitalkosten"/>
      <definedName name="info_msgbox_DD_Latente_Steuern"/>
      <definedName name="info_msgbox_DD_Mess_Steuer_Regeln"/>
      <definedName name="info_msgbox_DD_Messdaten_Kosten_530"/>
      <definedName name="info_msgbox_DD_Messdaten_uebriges"/>
      <definedName name="info_msgbox_DD_Messdatenverarbeitung"/>
      <definedName name="info_msgbox_DD_Messdatenverarbeitung2"/>
      <definedName name="info_msgbox_DD_Messwesen520"/>
      <definedName name="info_msgbox_DD_Ostral"/>
      <definedName name="info_msgbox_DD_Referenzzeitraum"/>
      <definedName name="info_msgbox_DD_Sonst_intel_Messsysteme"/>
      <definedName name="info_msgbox_DD_sonstige_Deckungsdifferenzen"/>
      <definedName name="info_msgbox_DD_Verguetung_an_Endverbraucher_Produzenten"/>
      <definedName name="info_msgbox_DD_Verwendung_DD1000"/>
      <definedName name="info_msgbox_DD_Werte_Basisjahr"/>
      <definedName name="info_msgbox_DD_Zinssatz"/>
      <definedName name="info_msgbox_DDEnergie_DDVorjahren"/>
      <definedName name="info_msgbox_DDEnergie_Deckungsdifferenzen_Energie"/>
      <definedName name="info_msgbox_DDEnergie_EigeneProduktion"/>
      <definedName name="info_msgbox_DDEnergie_Gewinn_Vertrieb"/>
      <definedName name="info_msgbox_DDEnergie_ISTUmsatzerloes_ISTGestehungskosten"/>
      <definedName name="info_msgbox_DDEnergie_Kauf"/>
      <definedName name="info_msgbox_DDEnergie_Kauf_HKN"/>
      <definedName name="info_msgbox_DDEnergie_Referenzzeitraum"/>
      <definedName name="info_msgbox_DDEnergie_Sonstige_DD"/>
      <definedName name="info_msgbox_DDEnergie_Sonstige_Kosten"/>
      <definedName name="info_msgbox_DDEnergie_verfuegteAnpassung"/>
      <definedName name="info_msgbox_DDEnergie_VVGK"/>
      <definedName name="info_msgbox_DDEnergie_Wirkverluste"/>
      <definedName name="info_msgbox_Kostenrechnung_750"/>
      <definedName name="info_msgbox_Kostenrechnung_800_3"/>
      <definedName name="info_msgbox_Kostenrechnung_900_1"/>
      <definedName name="info_msgbox_Kostenrechnung_900_2"/>
      <definedName name="info_msgbox_Kostenrechnung_NEx"/>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A38"/>
  <sheetViews>
    <sheetView zoomScalePageLayoutView="110" workbookViewId="0" topLeftCell="A1">
      <selection activeCell="A1" sqref="A1"/>
    </sheetView>
  </sheetViews>
  <sheetFormatPr defaultColWidth="11.421875" defaultRowHeight="12.75"/>
  <cols>
    <col min="1" max="1" width="169.8515625" style="0" customWidth="1"/>
  </cols>
  <sheetData>
    <row r="1" ht="18">
      <c r="A1" s="8" t="s">
        <v>17</v>
      </c>
    </row>
    <row r="2" ht="6" customHeight="1"/>
    <row r="3" s="1" customFormat="1" ht="37.5">
      <c r="A3" s="2" t="s">
        <v>7</v>
      </c>
    </row>
    <row r="4" ht="21.75" customHeight="1">
      <c r="A4" s="3"/>
    </row>
    <row r="5" s="1" customFormat="1" ht="18">
      <c r="A5" s="6" t="s">
        <v>5</v>
      </c>
    </row>
    <row r="6" ht="7.5" customHeight="1">
      <c r="A6" s="3"/>
    </row>
    <row r="7" ht="15">
      <c r="A7" s="5" t="s">
        <v>9</v>
      </c>
    </row>
    <row r="8" ht="37.5">
      <c r="A8" s="2" t="s">
        <v>11</v>
      </c>
    </row>
    <row r="9" s="1" customFormat="1" ht="49.5">
      <c r="A9" s="2" t="s">
        <v>18</v>
      </c>
    </row>
    <row r="10" s="1" customFormat="1" ht="21.75" customHeight="1">
      <c r="A10" s="2"/>
    </row>
    <row r="11" ht="15">
      <c r="A11" s="4" t="s">
        <v>2</v>
      </c>
    </row>
    <row r="12" ht="38.25" customHeight="1">
      <c r="A12" s="2" t="s">
        <v>3</v>
      </c>
    </row>
    <row r="13" ht="21.75" customHeight="1">
      <c r="A13" s="2"/>
    </row>
    <row r="14" ht="15">
      <c r="A14" s="4" t="s">
        <v>4</v>
      </c>
    </row>
    <row r="15" ht="37.5">
      <c r="A15" s="2" t="s">
        <v>12</v>
      </c>
    </row>
    <row r="16" s="1" customFormat="1" ht="20.25" customHeight="1">
      <c r="A16" s="2"/>
    </row>
    <row r="17" ht="24.75">
      <c r="A17" s="3" t="s">
        <v>14</v>
      </c>
    </row>
    <row r="18" s="1" customFormat="1" ht="20.25" customHeight="1">
      <c r="A18" s="2"/>
    </row>
    <row r="19" s="1" customFormat="1" ht="15">
      <c r="A19" s="4" t="s">
        <v>0</v>
      </c>
    </row>
    <row r="20" s="1" customFormat="1" ht="49.5">
      <c r="A20" s="10" t="s">
        <v>16</v>
      </c>
    </row>
    <row r="21" ht="18">
      <c r="A21" s="7" t="s">
        <v>6</v>
      </c>
    </row>
    <row r="22" ht="18">
      <c r="A22" s="7"/>
    </row>
    <row r="23" s="1" customFormat="1" ht="15">
      <c r="A23" s="5" t="s">
        <v>10</v>
      </c>
    </row>
    <row r="24" ht="38.25" customHeight="1">
      <c r="A24" s="2" t="s">
        <v>8</v>
      </c>
    </row>
    <row r="25" ht="37.5">
      <c r="A25" s="3" t="s">
        <v>13</v>
      </c>
    </row>
    <row r="26" ht="21.75" customHeight="1">
      <c r="A26" s="3"/>
    </row>
    <row r="27" ht="15">
      <c r="A27" s="4" t="s">
        <v>2</v>
      </c>
    </row>
    <row r="28" ht="38.25" customHeight="1">
      <c r="A28" s="9" t="s">
        <v>3</v>
      </c>
    </row>
    <row r="29" s="1" customFormat="1" ht="18.75" customHeight="1">
      <c r="A29" s="2"/>
    </row>
    <row r="30" s="1" customFormat="1" ht="15">
      <c r="A30" s="4" t="s">
        <v>4</v>
      </c>
    </row>
    <row r="31" s="1" customFormat="1" ht="37.5">
      <c r="A31" s="2" t="s">
        <v>1</v>
      </c>
    </row>
    <row r="32" s="1" customFormat="1" ht="21.75" customHeight="1">
      <c r="A32" s="2"/>
    </row>
    <row r="33" s="1" customFormat="1" ht="15">
      <c r="A33" s="4" t="s">
        <v>0</v>
      </c>
    </row>
    <row r="34" s="1" customFormat="1" ht="49.5">
      <c r="A34" s="10" t="s">
        <v>15</v>
      </c>
    </row>
    <row r="35" ht="12">
      <c r="A35" s="2"/>
    </row>
    <row r="36" ht="12">
      <c r="A36" s="2"/>
    </row>
    <row r="37" ht="12">
      <c r="A37" s="2"/>
    </row>
    <row r="38" s="1" customFormat="1" ht="12">
      <c r="A38"/>
    </row>
  </sheetData>
  <sheetProtection/>
  <printOptions/>
  <pageMargins left="0.7086614173228347" right="0.7086614173228347" top="0.6692913385826772" bottom="0.5511811023622047" header="0.31496062992125984" footer="0.31496062992125984"/>
  <pageSetup horizontalDpi="600" verticalDpi="600" orientation="landscape" paperSize="9" r:id="rId1"/>
  <headerFooter>
    <oddHeader>&amp;C&amp;D</oddHeader>
    <oddFooter>&amp;L&amp;A Deckungsdifferenzen (2/2019)&amp;RSeite &amp;P von &amp;N</oddFooter>
  </headerFooter>
</worksheet>
</file>

<file path=xl/worksheets/sheet2.xml><?xml version="1.0" encoding="utf-8"?>
<worksheet xmlns="http://schemas.openxmlformats.org/spreadsheetml/2006/main" xmlns:r="http://schemas.openxmlformats.org/officeDocument/2006/relationships">
  <sheetPr codeName="Tabelle25">
    <pageSetUpPr fitToPage="1"/>
  </sheetPr>
  <dimension ref="A1:AZ272"/>
  <sheetViews>
    <sheetView showGridLines="0" tabSelected="1" zoomScalePageLayoutView="0" workbookViewId="0" topLeftCell="A1">
      <pane ySplit="13" topLeftCell="A14" activePane="bottomLeft" state="frozen"/>
      <selection pane="topLeft" activeCell="C10" sqref="C10"/>
      <selection pane="bottomLeft" activeCell="F14" sqref="F14"/>
    </sheetView>
  </sheetViews>
  <sheetFormatPr defaultColWidth="11.00390625" defaultRowHeight="12.75"/>
  <cols>
    <col min="1" max="1" width="6.421875" style="14" customWidth="1"/>
    <col min="2" max="2" width="8.00390625" style="14" customWidth="1"/>
    <col min="3" max="3" width="48.421875" style="14" customWidth="1"/>
    <col min="4" max="5" width="12.421875" style="14" hidden="1" customWidth="1"/>
    <col min="6" max="6" width="12.421875" style="14" customWidth="1"/>
    <col min="7" max="13" width="10.421875" style="14" customWidth="1"/>
    <col min="14" max="14" width="12.421875" style="178" customWidth="1"/>
    <col min="15" max="16" width="13.421875" style="14" hidden="1" customWidth="1"/>
    <col min="17" max="17" width="0" style="14" hidden="1" customWidth="1"/>
    <col min="18" max="18" width="30.421875" style="14" customWidth="1"/>
    <col min="19" max="19" width="7.421875" style="14" customWidth="1"/>
    <col min="20" max="20" width="11.00390625" style="14" customWidth="1"/>
    <col min="21" max="21" width="6.421875" style="14" customWidth="1"/>
    <col min="22" max="22" width="2.421875" style="14" customWidth="1"/>
    <col min="23" max="23" width="2.421875" style="14" hidden="1" customWidth="1"/>
    <col min="24" max="24" width="62.7109375" style="14" customWidth="1"/>
    <col min="25" max="25" width="15.00390625" style="14" customWidth="1"/>
    <col min="26" max="26" width="33.421875" style="14" customWidth="1"/>
    <col min="27" max="27" width="12.421875" style="14" customWidth="1"/>
    <col min="28" max="28" width="14.7109375" style="14" customWidth="1"/>
    <col min="29" max="31" width="12.421875" style="14" customWidth="1"/>
    <col min="32" max="32" width="13.421875" style="14" customWidth="1"/>
    <col min="33" max="33" width="20.00390625" style="21" customWidth="1"/>
    <col min="34" max="34" width="3.57421875" style="14" customWidth="1"/>
    <col min="35" max="35" width="14.57421875" style="14" customWidth="1"/>
    <col min="36" max="36" width="12.00390625" style="14" customWidth="1"/>
    <col min="37" max="37" width="33.57421875" style="14" customWidth="1"/>
    <col min="38" max="38" width="3.421875" style="14" customWidth="1"/>
    <col min="39" max="43" width="11.421875" style="14" customWidth="1"/>
    <col min="44" max="16384" width="11.00390625" style="14" customWidth="1"/>
  </cols>
  <sheetData>
    <row r="1" spans="1:43" ht="15">
      <c r="A1" s="204"/>
      <c r="U1" s="11"/>
      <c r="V1" s="11"/>
      <c r="W1" s="11"/>
      <c r="X1" s="11"/>
      <c r="Y1" s="11"/>
      <c r="Z1" s="11"/>
      <c r="AA1" s="11"/>
      <c r="AB1" s="11"/>
      <c r="AC1" s="11"/>
      <c r="AD1" s="11"/>
      <c r="AE1" s="11"/>
      <c r="AF1" s="11"/>
      <c r="AG1" s="19"/>
      <c r="AH1" s="11"/>
      <c r="AI1" s="11"/>
      <c r="AJ1" s="11"/>
      <c r="AK1" s="11"/>
      <c r="AL1" s="11"/>
      <c r="AM1" s="11"/>
      <c r="AN1" s="11"/>
      <c r="AO1" s="11"/>
      <c r="AP1" s="11"/>
      <c r="AQ1" s="11"/>
    </row>
    <row r="2" spans="2:43" ht="15.75">
      <c r="B2" s="15" t="str">
        <f>"Kostenrechnung Tarife "&amp;F14+2</f>
        <v>Kostenrechnung Tarife 2020</v>
      </c>
      <c r="U2" s="11"/>
      <c r="W2" s="15"/>
      <c r="X2" s="11"/>
      <c r="Y2" s="11"/>
      <c r="Z2" s="11"/>
      <c r="AA2" s="11"/>
      <c r="AB2" s="11"/>
      <c r="AC2" s="11"/>
      <c r="AD2" s="11"/>
      <c r="AE2" s="11"/>
      <c r="AF2" s="11"/>
      <c r="AG2" s="19"/>
      <c r="AH2" s="11"/>
      <c r="AI2" s="11"/>
      <c r="AJ2" s="11"/>
      <c r="AK2" s="11"/>
      <c r="AL2" s="11"/>
      <c r="AM2" s="11"/>
      <c r="AN2" s="11"/>
      <c r="AO2" s="11"/>
      <c r="AP2" s="11"/>
      <c r="AQ2" s="11"/>
    </row>
    <row r="3" spans="2:43" ht="4.5" customHeight="1">
      <c r="B3" s="11"/>
      <c r="U3" s="11"/>
      <c r="W3" s="11"/>
      <c r="X3" s="11"/>
      <c r="Y3" s="11"/>
      <c r="Z3" s="11"/>
      <c r="AA3" s="11"/>
      <c r="AB3" s="11"/>
      <c r="AC3" s="11"/>
      <c r="AD3" s="11"/>
      <c r="AE3" s="11"/>
      <c r="AF3" s="11"/>
      <c r="AG3" s="19"/>
      <c r="AH3" s="11"/>
      <c r="AI3" s="11"/>
      <c r="AJ3" s="11"/>
      <c r="AK3" s="11"/>
      <c r="AL3" s="11"/>
      <c r="AM3" s="11"/>
      <c r="AN3" s="11"/>
      <c r="AO3" s="11"/>
      <c r="AP3" s="11"/>
      <c r="AQ3" s="11"/>
    </row>
    <row r="4" spans="2:43" ht="20.25">
      <c r="B4" s="205" t="s">
        <v>21</v>
      </c>
      <c r="U4" s="11"/>
      <c r="W4" s="205"/>
      <c r="X4" s="11"/>
      <c r="Y4" s="11"/>
      <c r="Z4" s="11"/>
      <c r="AA4" s="11"/>
      <c r="AB4" s="11"/>
      <c r="AC4" s="11"/>
      <c r="AD4" s="11"/>
      <c r="AE4" s="11"/>
      <c r="AF4" s="11"/>
      <c r="AG4" s="19"/>
      <c r="AH4" s="11"/>
      <c r="AI4" s="11"/>
      <c r="AJ4" s="11"/>
      <c r="AK4" s="11"/>
      <c r="AL4" s="11"/>
      <c r="AM4" s="11"/>
      <c r="AN4" s="11"/>
      <c r="AO4" s="11"/>
      <c r="AP4" s="11"/>
      <c r="AQ4" s="11"/>
    </row>
    <row r="5" spans="2:43" ht="20.25">
      <c r="B5" s="205" t="str">
        <f>"Deckungsdifferenzen Netz "&amp;F14</f>
        <v>Deckungsdifferenzen Netz 2018</v>
      </c>
      <c r="U5" s="11"/>
      <c r="W5" s="205"/>
      <c r="X5" s="205" t="str">
        <f>B5</f>
        <v>Deckungsdifferenzen Netz 2018</v>
      </c>
      <c r="Z5" s="11"/>
      <c r="AA5" s="11"/>
      <c r="AB5" s="11"/>
      <c r="AC5" s="11"/>
      <c r="AD5" s="11"/>
      <c r="AE5" s="11"/>
      <c r="AF5" s="11"/>
      <c r="AG5" s="19"/>
      <c r="AH5" s="11"/>
      <c r="AI5" s="11"/>
      <c r="AJ5" s="11"/>
      <c r="AK5" s="11"/>
      <c r="AL5" s="11"/>
      <c r="AM5" s="11"/>
      <c r="AN5" s="11"/>
      <c r="AO5" s="11"/>
      <c r="AP5" s="11"/>
      <c r="AQ5" s="11"/>
    </row>
    <row r="6" spans="2:43" ht="19.5" customHeight="1">
      <c r="B6" s="18" t="str">
        <f>"Formular 3.2"</f>
        <v>Formular 3.2</v>
      </c>
      <c r="U6" s="11"/>
      <c r="W6" s="18"/>
      <c r="X6" s="18" t="str">
        <f>B6</f>
        <v>Formular 3.2</v>
      </c>
      <c r="Z6" s="11"/>
      <c r="AA6" s="11"/>
      <c r="AB6" s="11"/>
      <c r="AC6" s="11"/>
      <c r="AD6" s="11"/>
      <c r="AE6" s="11"/>
      <c r="AF6" s="11"/>
      <c r="AG6" s="19"/>
      <c r="AH6" s="11"/>
      <c r="AI6" s="11"/>
      <c r="AJ6" s="11"/>
      <c r="AK6" s="11"/>
      <c r="AL6" s="11"/>
      <c r="AM6" s="11"/>
      <c r="AN6" s="11"/>
      <c r="AO6" s="11"/>
      <c r="AP6" s="11"/>
      <c r="AQ6" s="11"/>
    </row>
    <row r="7" spans="21:43" ht="20.25" customHeight="1">
      <c r="U7" s="11"/>
      <c r="V7" s="206"/>
      <c r="W7" s="206"/>
      <c r="X7" s="11"/>
      <c r="Y7" s="207"/>
      <c r="Z7" s="11"/>
      <c r="AA7" s="11"/>
      <c r="AB7" s="11"/>
      <c r="AC7" s="11"/>
      <c r="AD7" s="11"/>
      <c r="AE7" s="11"/>
      <c r="AF7" s="11"/>
      <c r="AG7" s="19"/>
      <c r="AH7" s="11"/>
      <c r="AI7" s="11"/>
      <c r="AJ7" s="11"/>
      <c r="AK7" s="11"/>
      <c r="AL7" s="11"/>
      <c r="AM7" s="11"/>
      <c r="AN7" s="11"/>
      <c r="AO7" s="11"/>
      <c r="AP7" s="11"/>
      <c r="AQ7" s="11"/>
    </row>
    <row r="8" spans="21:43" ht="15" customHeight="1" hidden="1">
      <c r="U8" s="11"/>
      <c r="V8" s="11"/>
      <c r="W8" s="11"/>
      <c r="X8" s="11"/>
      <c r="Y8" s="11"/>
      <c r="Z8" s="11"/>
      <c r="AA8" s="11"/>
      <c r="AB8" s="11"/>
      <c r="AC8" s="11"/>
      <c r="AD8" s="11"/>
      <c r="AE8" s="11"/>
      <c r="AF8" s="11"/>
      <c r="AG8" s="19"/>
      <c r="AH8" s="11"/>
      <c r="AI8" s="11"/>
      <c r="AJ8" s="11"/>
      <c r="AK8" s="11"/>
      <c r="AL8" s="11"/>
      <c r="AM8" s="11"/>
      <c r="AN8" s="11"/>
      <c r="AO8" s="11"/>
      <c r="AP8" s="11"/>
      <c r="AQ8" s="11"/>
    </row>
    <row r="9" spans="21:43" ht="20.25" customHeight="1" hidden="1">
      <c r="U9" s="11"/>
      <c r="V9" s="205"/>
      <c r="W9" s="205"/>
      <c r="X9" s="11"/>
      <c r="Y9" s="11"/>
      <c r="Z9" s="11"/>
      <c r="AA9" s="11"/>
      <c r="AB9" s="11"/>
      <c r="AC9" s="11"/>
      <c r="AD9" s="117"/>
      <c r="AE9" s="11"/>
      <c r="AF9" s="11"/>
      <c r="AG9" s="19"/>
      <c r="AH9" s="11"/>
      <c r="AI9" s="11"/>
      <c r="AJ9" s="11"/>
      <c r="AK9" s="11"/>
      <c r="AL9" s="11"/>
      <c r="AM9" s="11"/>
      <c r="AN9" s="11"/>
      <c r="AO9" s="11"/>
      <c r="AP9" s="11"/>
      <c r="AQ9" s="11"/>
    </row>
    <row r="10" spans="21:43" ht="15" customHeight="1" hidden="1">
      <c r="U10" s="11"/>
      <c r="V10" s="11"/>
      <c r="W10" s="11"/>
      <c r="X10" s="11"/>
      <c r="Y10" s="11"/>
      <c r="Z10" s="11"/>
      <c r="AA10" s="11"/>
      <c r="AB10" s="11"/>
      <c r="AC10" s="11"/>
      <c r="AD10" s="11"/>
      <c r="AE10" s="11"/>
      <c r="AF10" s="11"/>
      <c r="AG10" s="19"/>
      <c r="AH10" s="11"/>
      <c r="AI10" s="11"/>
      <c r="AJ10" s="11"/>
      <c r="AK10" s="11"/>
      <c r="AL10" s="11"/>
      <c r="AM10" s="11"/>
      <c r="AN10" s="11"/>
      <c r="AO10" s="11"/>
      <c r="AP10" s="11"/>
      <c r="AQ10" s="11"/>
    </row>
    <row r="11" spans="21:43" ht="15" customHeight="1" hidden="1">
      <c r="U11" s="11"/>
      <c r="V11" s="11"/>
      <c r="W11" s="11"/>
      <c r="X11" s="11"/>
      <c r="Y11" s="11"/>
      <c r="Z11" s="11"/>
      <c r="AA11" s="11"/>
      <c r="AB11" s="11"/>
      <c r="AC11" s="11"/>
      <c r="AD11" s="11"/>
      <c r="AE11" s="11"/>
      <c r="AF11" s="11"/>
      <c r="AG11" s="19"/>
      <c r="AH11" s="11"/>
      <c r="AI11" s="11"/>
      <c r="AJ11" s="11"/>
      <c r="AK11" s="11"/>
      <c r="AL11" s="11"/>
      <c r="AM11" s="11"/>
      <c r="AN11" s="11"/>
      <c r="AO11" s="11"/>
      <c r="AP11" s="11"/>
      <c r="AQ11" s="11"/>
    </row>
    <row r="12" spans="21:43" ht="15" customHeight="1" hidden="1">
      <c r="U12" s="11"/>
      <c r="V12" s="11"/>
      <c r="W12" s="11"/>
      <c r="X12" s="11"/>
      <c r="Y12" s="11"/>
      <c r="Z12" s="11"/>
      <c r="AA12" s="11"/>
      <c r="AB12" s="11"/>
      <c r="AC12" s="11"/>
      <c r="AD12" s="11"/>
      <c r="AE12" s="11"/>
      <c r="AF12" s="11"/>
      <c r="AG12" s="19"/>
      <c r="AH12" s="11"/>
      <c r="AI12" s="11"/>
      <c r="AJ12" s="11"/>
      <c r="AK12" s="11"/>
      <c r="AL12" s="11"/>
      <c r="AM12" s="11"/>
      <c r="AN12" s="11"/>
      <c r="AO12" s="11"/>
      <c r="AP12" s="11"/>
      <c r="AQ12" s="11"/>
    </row>
    <row r="13" spans="21:43" ht="15" customHeight="1" hidden="1">
      <c r="U13" s="11"/>
      <c r="V13" s="11"/>
      <c r="W13" s="11"/>
      <c r="X13" s="11"/>
      <c r="Y13" s="11"/>
      <c r="Z13" s="11"/>
      <c r="AA13" s="11"/>
      <c r="AB13" s="11"/>
      <c r="AC13" s="11"/>
      <c r="AD13" s="11"/>
      <c r="AE13" s="11"/>
      <c r="AF13" s="11"/>
      <c r="AG13" s="19"/>
      <c r="AH13" s="11"/>
      <c r="AI13" s="11"/>
      <c r="AJ13" s="11"/>
      <c r="AK13" s="11"/>
      <c r="AL13" s="11"/>
      <c r="AM13" s="11"/>
      <c r="AN13" s="11"/>
      <c r="AO13" s="11"/>
      <c r="AP13" s="11"/>
      <c r="AQ13" s="11"/>
    </row>
    <row r="14" spans="2:43" ht="13.5" customHeight="1">
      <c r="B14" s="208" t="s">
        <v>22</v>
      </c>
      <c r="F14" s="201">
        <v>2018</v>
      </c>
      <c r="U14" s="11"/>
      <c r="V14" s="209" t="s">
        <v>22</v>
      </c>
      <c r="W14" s="210"/>
      <c r="X14" s="11"/>
      <c r="Y14" s="518">
        <f>F14</f>
        <v>2018</v>
      </c>
      <c r="Z14" s="11"/>
      <c r="AA14" s="11"/>
      <c r="AB14" s="11"/>
      <c r="AC14" s="11"/>
      <c r="AD14" s="11"/>
      <c r="AE14" s="11"/>
      <c r="AF14" s="11"/>
      <c r="AG14" s="19"/>
      <c r="AH14" s="11"/>
      <c r="AI14" s="11"/>
      <c r="AJ14" s="11"/>
      <c r="AK14" s="11"/>
      <c r="AL14" s="11"/>
      <c r="AM14" s="11"/>
      <c r="AN14" s="11"/>
      <c r="AO14" s="11"/>
      <c r="AP14" s="11"/>
      <c r="AQ14" s="11"/>
    </row>
    <row r="15" spans="14:43" s="55" customFormat="1" ht="14.25" customHeight="1">
      <c r="N15" s="211"/>
      <c r="U15" s="45"/>
      <c r="W15" s="212"/>
      <c r="X15" s="45"/>
      <c r="Y15" s="45"/>
      <c r="Z15" s="45"/>
      <c r="AA15" s="45"/>
      <c r="AB15" s="45"/>
      <c r="AC15" s="45"/>
      <c r="AD15" s="45"/>
      <c r="AE15" s="45"/>
      <c r="AF15" s="45"/>
      <c r="AG15" s="164"/>
      <c r="AH15" s="45"/>
      <c r="AI15" s="45"/>
      <c r="AJ15" s="45"/>
      <c r="AK15" s="45"/>
      <c r="AL15" s="45"/>
      <c r="AM15" s="45"/>
      <c r="AN15" s="45"/>
      <c r="AO15" s="45"/>
      <c r="AP15" s="45"/>
      <c r="AQ15" s="45"/>
    </row>
    <row r="16" spans="1:43" ht="15">
      <c r="A16" s="11"/>
      <c r="B16" s="213" t="s">
        <v>107</v>
      </c>
      <c r="C16" s="214"/>
      <c r="D16" s="215"/>
      <c r="E16" s="215"/>
      <c r="F16" s="216"/>
      <c r="G16" s="192"/>
      <c r="H16" s="215"/>
      <c r="I16" s="215"/>
      <c r="J16" s="215"/>
      <c r="K16" s="215"/>
      <c r="L16" s="215"/>
      <c r="M16" s="214" t="s">
        <v>28</v>
      </c>
      <c r="N16" s="216"/>
      <c r="O16" s="217"/>
      <c r="P16" s="218"/>
      <c r="Q16" s="215" t="s">
        <v>108</v>
      </c>
      <c r="R16" s="215"/>
      <c r="S16" s="11"/>
      <c r="U16" s="11"/>
      <c r="V16" s="219" t="s">
        <v>109</v>
      </c>
      <c r="W16" s="219"/>
      <c r="X16" s="28"/>
      <c r="Y16" s="220">
        <f>IF(F16&lt;&gt;"",F16,"")</f>
      </c>
      <c r="Z16" s="28" t="s">
        <v>28</v>
      </c>
      <c r="AA16" s="220">
        <f>IF(N16&lt;&gt;"",N16,"")</f>
      </c>
      <c r="AB16" s="11"/>
      <c r="AC16" s="221"/>
      <c r="AD16" s="11"/>
      <c r="AE16" s="11"/>
      <c r="AF16" s="11"/>
      <c r="AG16" s="19"/>
      <c r="AH16" s="11"/>
      <c r="AI16" s="11"/>
      <c r="AJ16" s="11"/>
      <c r="AK16" s="11"/>
      <c r="AL16" s="11"/>
      <c r="AM16" s="11"/>
      <c r="AN16" s="11"/>
      <c r="AO16" s="11"/>
      <c r="AP16" s="11"/>
      <c r="AQ16" s="11"/>
    </row>
    <row r="17" spans="1:43" ht="3.75" customHeight="1">
      <c r="A17" s="11"/>
      <c r="B17" s="219"/>
      <c r="C17" s="214"/>
      <c r="D17" s="215"/>
      <c r="E17" s="215"/>
      <c r="F17" s="222"/>
      <c r="G17" s="192"/>
      <c r="H17" s="215"/>
      <c r="I17" s="215"/>
      <c r="J17" s="215"/>
      <c r="K17" s="215"/>
      <c r="L17" s="215"/>
      <c r="M17" s="215"/>
      <c r="N17" s="223"/>
      <c r="O17" s="217"/>
      <c r="P17" s="218"/>
      <c r="Q17" s="215"/>
      <c r="R17" s="215"/>
      <c r="S17" s="11"/>
      <c r="U17" s="11"/>
      <c r="V17" s="219"/>
      <c r="W17" s="219"/>
      <c r="X17" s="28"/>
      <c r="Y17" s="224"/>
      <c r="Z17" s="225"/>
      <c r="AA17" s="224"/>
      <c r="AB17" s="11"/>
      <c r="AC17" s="221"/>
      <c r="AD17" s="11"/>
      <c r="AE17" s="11"/>
      <c r="AF17" s="11"/>
      <c r="AG17" s="19"/>
      <c r="AH17" s="11"/>
      <c r="AI17" s="11"/>
      <c r="AJ17" s="11"/>
      <c r="AK17" s="11"/>
      <c r="AL17" s="11"/>
      <c r="AM17" s="11"/>
      <c r="AN17" s="11"/>
      <c r="AO17" s="11"/>
      <c r="AP17" s="11"/>
      <c r="AQ17" s="11"/>
    </row>
    <row r="18" spans="1:43" ht="15">
      <c r="A18" s="11"/>
      <c r="B18" s="219"/>
      <c r="C18" s="215"/>
      <c r="D18" s="215"/>
      <c r="E18" s="215"/>
      <c r="F18" s="226"/>
      <c r="G18" s="215"/>
      <c r="H18" s="215"/>
      <c r="I18" s="215"/>
      <c r="J18" s="215"/>
      <c r="K18" s="215"/>
      <c r="L18" s="215"/>
      <c r="M18" s="215"/>
      <c r="N18" s="223"/>
      <c r="O18" s="217"/>
      <c r="P18" s="218"/>
      <c r="Q18" s="215"/>
      <c r="R18" s="215"/>
      <c r="S18" s="11"/>
      <c r="U18" s="11"/>
      <c r="V18" s="219"/>
      <c r="W18" s="219"/>
      <c r="X18" s="11"/>
      <c r="Y18" s="227"/>
      <c r="Z18" s="225"/>
      <c r="AA18" s="224"/>
      <c r="AB18" s="11"/>
      <c r="AC18" s="221"/>
      <c r="AD18" s="11"/>
      <c r="AE18" s="11"/>
      <c r="AF18" s="11"/>
      <c r="AG18" s="19"/>
      <c r="AH18" s="11"/>
      <c r="AI18" s="11"/>
      <c r="AJ18" s="11"/>
      <c r="AK18" s="11"/>
      <c r="AL18" s="11"/>
      <c r="AM18" s="11"/>
      <c r="AN18" s="11"/>
      <c r="AO18" s="11"/>
      <c r="AP18" s="11"/>
      <c r="AQ18" s="11"/>
    </row>
    <row r="19" spans="1:43" ht="14.25" hidden="1">
      <c r="A19" s="11"/>
      <c r="B19" s="228"/>
      <c r="C19" s="228"/>
      <c r="D19" s="228"/>
      <c r="E19" s="228"/>
      <c r="F19" s="228"/>
      <c r="G19" s="228"/>
      <c r="H19" s="228"/>
      <c r="I19" s="228"/>
      <c r="J19" s="228"/>
      <c r="K19" s="228"/>
      <c r="L19" s="228"/>
      <c r="M19" s="228"/>
      <c r="N19" s="229"/>
      <c r="O19" s="230"/>
      <c r="P19" s="231"/>
      <c r="Q19" s="232"/>
      <c r="R19" s="11"/>
      <c r="S19" s="11"/>
      <c r="U19" s="11"/>
      <c r="V19" s="11"/>
      <c r="W19" s="11"/>
      <c r="X19" s="11"/>
      <c r="Y19" s="11"/>
      <c r="Z19" s="11"/>
      <c r="AA19" s="11"/>
      <c r="AB19" s="11"/>
      <c r="AC19" s="207"/>
      <c r="AD19" s="11"/>
      <c r="AE19" s="11"/>
      <c r="AF19" s="11"/>
      <c r="AG19" s="19"/>
      <c r="AH19" s="233"/>
      <c r="AI19" s="233"/>
      <c r="AJ19" s="233"/>
      <c r="AK19" s="233"/>
      <c r="AL19" s="233"/>
      <c r="AM19" s="11"/>
      <c r="AN19" s="11"/>
      <c r="AO19" s="11"/>
      <c r="AP19" s="11"/>
      <c r="AQ19" s="11"/>
    </row>
    <row r="20" spans="1:43" ht="16.5" thickBot="1">
      <c r="A20" s="11"/>
      <c r="B20" s="15" t="str">
        <f>"IST- Kostenrechnung "&amp;F14&amp;":"</f>
        <v>IST- Kostenrechnung 2018:</v>
      </c>
      <c r="C20" s="228"/>
      <c r="D20" s="234"/>
      <c r="E20" s="235" t="s">
        <v>110</v>
      </c>
      <c r="F20" s="236"/>
      <c r="G20" s="237"/>
      <c r="H20" s="237"/>
      <c r="I20" s="237"/>
      <c r="J20" s="237"/>
      <c r="K20" s="237"/>
      <c r="L20" s="237"/>
      <c r="M20" s="237"/>
      <c r="N20" s="238"/>
      <c r="O20" s="239" t="s">
        <v>111</v>
      </c>
      <c r="P20" s="240"/>
      <c r="Q20" s="241"/>
      <c r="R20" s="11"/>
      <c r="S20" s="11"/>
      <c r="U20" s="11"/>
      <c r="V20" s="219"/>
      <c r="W20" s="15"/>
      <c r="Y20" s="207"/>
      <c r="Z20" s="207"/>
      <c r="AA20" s="207"/>
      <c r="AB20" s="242"/>
      <c r="AC20" s="207"/>
      <c r="AD20" s="207"/>
      <c r="AE20" s="207"/>
      <c r="AF20" s="207"/>
      <c r="AG20" s="19"/>
      <c r="AH20" s="233"/>
      <c r="AI20" s="233"/>
      <c r="AJ20" s="233"/>
      <c r="AK20" s="233"/>
      <c r="AL20" s="233"/>
      <c r="AM20" s="11"/>
      <c r="AN20" s="11"/>
      <c r="AO20" s="11"/>
      <c r="AP20" s="11"/>
      <c r="AQ20" s="11"/>
    </row>
    <row r="21" spans="1:43" ht="54.75" customHeight="1" thickBot="1">
      <c r="A21" s="11"/>
      <c r="B21" s="243" t="s">
        <v>112</v>
      </c>
      <c r="C21" s="244"/>
      <c r="D21" s="245" t="s">
        <v>113</v>
      </c>
      <c r="E21" s="246" t="s">
        <v>114</v>
      </c>
      <c r="F21" s="247" t="s">
        <v>115</v>
      </c>
      <c r="G21" s="248" t="s">
        <v>116</v>
      </c>
      <c r="H21" s="248" t="s">
        <v>117</v>
      </c>
      <c r="I21" s="248" t="s">
        <v>118</v>
      </c>
      <c r="J21" s="248" t="s">
        <v>119</v>
      </c>
      <c r="K21" s="248" t="s">
        <v>120</v>
      </c>
      <c r="L21" s="248" t="s">
        <v>121</v>
      </c>
      <c r="M21" s="248" t="s">
        <v>122</v>
      </c>
      <c r="N21" s="249" t="s">
        <v>123</v>
      </c>
      <c r="O21" s="250" t="s">
        <v>124</v>
      </c>
      <c r="P21" s="251" t="s">
        <v>125</v>
      </c>
      <c r="Q21" s="252" t="s">
        <v>126</v>
      </c>
      <c r="R21" s="253" t="s">
        <v>127</v>
      </c>
      <c r="S21" s="11"/>
      <c r="V21" s="254" t="s">
        <v>9</v>
      </c>
      <c r="W21" s="255"/>
      <c r="X21" s="255"/>
      <c r="Y21" s="255"/>
      <c r="Z21" s="255"/>
      <c r="AA21" s="256" t="s">
        <v>61</v>
      </c>
      <c r="AB21" s="257" t="s">
        <v>39</v>
      </c>
      <c r="AC21" s="255"/>
      <c r="AD21" s="255"/>
      <c r="AE21" s="255"/>
      <c r="AF21" s="255"/>
      <c r="AG21" s="14"/>
      <c r="AH21" s="233"/>
      <c r="AI21" s="233"/>
      <c r="AJ21" s="233"/>
      <c r="AK21" s="233"/>
      <c r="AL21" s="233"/>
      <c r="AM21" s="11"/>
      <c r="AN21" s="11"/>
      <c r="AO21" s="11"/>
      <c r="AP21" s="11"/>
      <c r="AQ21" s="11"/>
    </row>
    <row r="22" spans="1:43" s="276" customFormat="1" ht="14.25" customHeight="1">
      <c r="A22" s="233"/>
      <c r="B22" s="258">
        <v>100</v>
      </c>
      <c r="C22" s="259" t="s">
        <v>128</v>
      </c>
      <c r="D22" s="260">
        <f>F22+E22</f>
        <v>0</v>
      </c>
      <c r="E22" s="261">
        <f>SUM(E23:E25)</f>
        <v>0</v>
      </c>
      <c r="F22" s="262">
        <f aca="true" t="shared" si="0" ref="F22:M22">SUM(F23:F25)</f>
        <v>0</v>
      </c>
      <c r="G22" s="263">
        <f>SUM(G23:G25)</f>
        <v>0</v>
      </c>
      <c r="H22" s="263">
        <f>SUM(H23:H25)</f>
        <v>0</v>
      </c>
      <c r="I22" s="263">
        <f t="shared" si="0"/>
        <v>0</v>
      </c>
      <c r="J22" s="263">
        <f t="shared" si="0"/>
        <v>0</v>
      </c>
      <c r="K22" s="263">
        <f t="shared" si="0"/>
        <v>0</v>
      </c>
      <c r="L22" s="263">
        <f t="shared" si="0"/>
        <v>0</v>
      </c>
      <c r="M22" s="263">
        <f t="shared" si="0"/>
        <v>0</v>
      </c>
      <c r="N22" s="264">
        <f>SUM(N23:N25)</f>
        <v>0</v>
      </c>
      <c r="O22" s="262"/>
      <c r="P22" s="260"/>
      <c r="Q22" s="265"/>
      <c r="R22" s="266"/>
      <c r="S22" s="233"/>
      <c r="T22" s="14"/>
      <c r="U22" s="11"/>
      <c r="V22" s="267" t="s">
        <v>129</v>
      </c>
      <c r="W22" s="268"/>
      <c r="X22" s="269" t="str">
        <f>"Umsatzerlöse aus Netznutzung (ohne KoRe Pos. 800)"</f>
        <v>Umsatzerlöse aus Netznutzung (ohne KoRe Pos. 800)</v>
      </c>
      <c r="Y22" s="269"/>
      <c r="Z22" s="270" t="str">
        <f>"IST-Werte Erfolgsrechnung GJ "&amp;Y14</f>
        <v>IST-Werte Erfolgsrechnung GJ 2018</v>
      </c>
      <c r="AA22" s="271"/>
      <c r="AB22" s="272"/>
      <c r="AC22" s="273"/>
      <c r="AD22" s="273"/>
      <c r="AE22" s="273"/>
      <c r="AF22" s="274"/>
      <c r="AG22" s="275"/>
      <c r="AH22" s="233"/>
      <c r="AI22" s="233"/>
      <c r="AJ22" s="233"/>
      <c r="AK22" s="233"/>
      <c r="AL22" s="233"/>
      <c r="AM22" s="233"/>
      <c r="AN22" s="233"/>
      <c r="AO22" s="233"/>
      <c r="AP22" s="233"/>
      <c r="AQ22" s="233"/>
    </row>
    <row r="23" spans="1:43" s="276" customFormat="1" ht="14.25" customHeight="1" thickBot="1">
      <c r="A23" s="233"/>
      <c r="B23" s="277">
        <v>100.1</v>
      </c>
      <c r="C23" s="278" t="s">
        <v>130</v>
      </c>
      <c r="D23" s="260">
        <f>F23+E23</f>
        <v>0</v>
      </c>
      <c r="E23" s="261">
        <f>SUM(O23:Q23)</f>
        <v>0</v>
      </c>
      <c r="F23" s="262">
        <f>SUM(G23:M23)</f>
        <v>0</v>
      </c>
      <c r="G23" s="279">
        <v>0</v>
      </c>
      <c r="H23" s="280"/>
      <c r="I23" s="280"/>
      <c r="J23" s="280"/>
      <c r="K23" s="280"/>
      <c r="L23" s="280"/>
      <c r="M23" s="280"/>
      <c r="N23" s="281">
        <v>0</v>
      </c>
      <c r="O23" s="282"/>
      <c r="P23" s="283"/>
      <c r="Q23" s="284"/>
      <c r="R23" s="266"/>
      <c r="S23" s="285"/>
      <c r="U23" s="233"/>
      <c r="V23" s="286" t="s">
        <v>129</v>
      </c>
      <c r="W23" s="287"/>
      <c r="X23" s="288" t="s">
        <v>131</v>
      </c>
      <c r="Y23" s="288"/>
      <c r="Z23" s="289" t="str">
        <f>Z22</f>
        <v>IST-Werte Erfolgsrechnung GJ 2018</v>
      </c>
      <c r="AA23" s="290">
        <f>-F80</f>
        <v>0</v>
      </c>
      <c r="AB23" s="291"/>
      <c r="AC23" s="292"/>
      <c r="AD23" s="292"/>
      <c r="AE23" s="292"/>
      <c r="AF23" s="293"/>
      <c r="AG23" s="294"/>
      <c r="AH23" s="233"/>
      <c r="AI23" s="233"/>
      <c r="AJ23" s="233"/>
      <c r="AK23" s="233"/>
      <c r="AL23" s="233"/>
      <c r="AM23" s="233"/>
      <c r="AN23" s="233"/>
      <c r="AO23" s="233"/>
      <c r="AP23" s="233"/>
      <c r="AQ23" s="233"/>
    </row>
    <row r="24" spans="1:43" s="276" customFormat="1" ht="14.25" customHeight="1" thickBot="1">
      <c r="A24" s="233"/>
      <c r="B24" s="277">
        <v>100.2</v>
      </c>
      <c r="C24" s="278" t="s">
        <v>132</v>
      </c>
      <c r="D24" s="260">
        <f>F24+E24</f>
        <v>0</v>
      </c>
      <c r="E24" s="261">
        <f>SUM(O24:Q24)</f>
        <v>0</v>
      </c>
      <c r="F24" s="262">
        <f>SUM(G24:M24)</f>
        <v>0</v>
      </c>
      <c r="G24" s="279">
        <v>0</v>
      </c>
      <c r="H24" s="280"/>
      <c r="I24" s="280"/>
      <c r="J24" s="280"/>
      <c r="K24" s="280"/>
      <c r="L24" s="280"/>
      <c r="M24" s="280"/>
      <c r="N24" s="281">
        <v>0</v>
      </c>
      <c r="O24" s="282"/>
      <c r="P24" s="283"/>
      <c r="Q24" s="284"/>
      <c r="R24" s="266" t="str">
        <f>"WACC Tarife "&amp;F14</f>
        <v>WACC Tarife 2018</v>
      </c>
      <c r="S24" s="285"/>
      <c r="U24" s="233"/>
      <c r="V24" s="295"/>
      <c r="W24" s="296"/>
      <c r="X24" s="296" t="s">
        <v>133</v>
      </c>
      <c r="Y24" s="297"/>
      <c r="Z24" s="297"/>
      <c r="AA24" s="298">
        <f>SUM(AA22:AA23)</f>
        <v>0</v>
      </c>
      <c r="AB24" s="299"/>
      <c r="AC24" s="300"/>
      <c r="AD24" s="300"/>
      <c r="AE24" s="300"/>
      <c r="AF24" s="301"/>
      <c r="AG24" s="302"/>
      <c r="AH24" s="233"/>
      <c r="AI24" s="233"/>
      <c r="AJ24" s="233"/>
      <c r="AK24" s="233"/>
      <c r="AL24" s="233"/>
      <c r="AM24" s="233"/>
      <c r="AN24" s="233"/>
      <c r="AO24" s="233"/>
      <c r="AP24" s="233"/>
      <c r="AQ24" s="233"/>
    </row>
    <row r="25" spans="1:43" s="276" customFormat="1" ht="14.25" customHeight="1">
      <c r="A25" s="233"/>
      <c r="B25" s="277">
        <v>100.3</v>
      </c>
      <c r="C25" s="278" t="s">
        <v>134</v>
      </c>
      <c r="D25" s="260">
        <f>F25+E25</f>
        <v>0</v>
      </c>
      <c r="E25" s="261">
        <f>SUM(O25:Q25)</f>
        <v>0</v>
      </c>
      <c r="F25" s="262">
        <f>SUM(G25:M25)</f>
        <v>0</v>
      </c>
      <c r="G25" s="279">
        <v>0</v>
      </c>
      <c r="H25" s="280"/>
      <c r="I25" s="280"/>
      <c r="J25" s="280"/>
      <c r="K25" s="280"/>
      <c r="L25" s="280"/>
      <c r="M25" s="280"/>
      <c r="N25" s="281">
        <v>0</v>
      </c>
      <c r="O25" s="282"/>
      <c r="P25" s="283"/>
      <c r="Q25" s="284"/>
      <c r="R25" s="266" t="str">
        <f>"WACC Tarife "&amp;F14</f>
        <v>WACC Tarife 2018</v>
      </c>
      <c r="S25" s="233"/>
      <c r="U25" s="233"/>
      <c r="V25" s="303" t="s">
        <v>135</v>
      </c>
      <c r="W25" s="304"/>
      <c r="X25" s="305" t="s">
        <v>136</v>
      </c>
      <c r="Y25" s="306"/>
      <c r="Z25" s="307" t="str">
        <f>"Kalk. Kosten GJ "&amp;Y14</f>
        <v>Kalk. Kosten GJ 2018</v>
      </c>
      <c r="AA25" s="308">
        <f>F22+F58</f>
        <v>0</v>
      </c>
      <c r="AB25" s="309"/>
      <c r="AC25" s="310"/>
      <c r="AD25" s="310"/>
      <c r="AE25" s="310"/>
      <c r="AF25" s="311"/>
      <c r="AG25" s="19"/>
      <c r="AH25" s="11"/>
      <c r="AI25" s="11"/>
      <c r="AJ25" s="11"/>
      <c r="AK25" s="11"/>
      <c r="AL25" s="11"/>
      <c r="AM25" s="11"/>
      <c r="AN25" s="233"/>
      <c r="AO25" s="233"/>
      <c r="AP25" s="233"/>
      <c r="AQ25" s="233"/>
    </row>
    <row r="26" spans="1:43" s="276" customFormat="1" ht="14.25" customHeight="1">
      <c r="A26" s="233"/>
      <c r="B26" s="312"/>
      <c r="C26" s="312"/>
      <c r="D26" s="313"/>
      <c r="E26" s="314"/>
      <c r="F26" s="315"/>
      <c r="G26" s="312"/>
      <c r="H26" s="312"/>
      <c r="I26" s="312"/>
      <c r="J26" s="312"/>
      <c r="K26" s="312"/>
      <c r="L26" s="312"/>
      <c r="M26" s="312"/>
      <c r="N26" s="316"/>
      <c r="O26" s="315"/>
      <c r="P26" s="313"/>
      <c r="Q26" s="312"/>
      <c r="R26" s="317"/>
      <c r="S26" s="233"/>
      <c r="U26" s="233"/>
      <c r="V26" s="318" t="s">
        <v>135</v>
      </c>
      <c r="W26" s="319"/>
      <c r="X26" s="320" t="s">
        <v>137</v>
      </c>
      <c r="Y26" s="321"/>
      <c r="Z26" s="322" t="str">
        <f>Z22</f>
        <v>IST-Werte Erfolgsrechnung GJ 2018</v>
      </c>
      <c r="AA26" s="279">
        <f>F27+F55-F58+F62+F68+F85</f>
        <v>0</v>
      </c>
      <c r="AB26" s="323"/>
      <c r="AC26" s="324"/>
      <c r="AD26" s="324"/>
      <c r="AE26" s="324"/>
      <c r="AF26" s="325"/>
      <c r="AG26" s="302"/>
      <c r="AH26" s="233"/>
      <c r="AI26" s="233"/>
      <c r="AJ26" s="233"/>
      <c r="AK26" s="233"/>
      <c r="AL26" s="233"/>
      <c r="AM26" s="233"/>
      <c r="AN26" s="233"/>
      <c r="AO26" s="233"/>
      <c r="AP26" s="233"/>
      <c r="AQ26" s="233"/>
    </row>
    <row r="27" spans="1:43" ht="14.25" customHeight="1">
      <c r="A27" s="326"/>
      <c r="B27" s="327">
        <v>200</v>
      </c>
      <c r="C27" s="259" t="s">
        <v>138</v>
      </c>
      <c r="D27" s="260">
        <f aca="true" t="shared" si="1" ref="D27:D32">F27+E27</f>
        <v>0</v>
      </c>
      <c r="E27" s="261">
        <f aca="true" t="shared" si="2" ref="E27:L27">SUM(E28:E32)</f>
        <v>0</v>
      </c>
      <c r="F27" s="262">
        <f>SUM(F28:F32)</f>
        <v>0</v>
      </c>
      <c r="G27" s="263">
        <f>SUM(G28:G32)</f>
        <v>0</v>
      </c>
      <c r="H27" s="263">
        <f>SUM(H28:H32)</f>
        <v>0</v>
      </c>
      <c r="I27" s="263">
        <f t="shared" si="2"/>
        <v>0</v>
      </c>
      <c r="J27" s="263">
        <f t="shared" si="2"/>
        <v>0</v>
      </c>
      <c r="K27" s="263">
        <f t="shared" si="2"/>
        <v>0</v>
      </c>
      <c r="L27" s="263">
        <f t="shared" si="2"/>
        <v>0</v>
      </c>
      <c r="M27" s="263">
        <f>SUM(M28:M32)</f>
        <v>0</v>
      </c>
      <c r="N27" s="264">
        <f>SUM(N28:N32)</f>
        <v>0</v>
      </c>
      <c r="O27" s="262"/>
      <c r="P27" s="260"/>
      <c r="Q27" s="265"/>
      <c r="R27" s="266"/>
      <c r="S27" s="328"/>
      <c r="T27" s="276"/>
      <c r="U27" s="233"/>
      <c r="V27" s="286" t="s">
        <v>135</v>
      </c>
      <c r="W27" s="287"/>
      <c r="X27" s="329" t="s">
        <v>139</v>
      </c>
      <c r="Y27" s="330"/>
      <c r="Z27" s="289" t="str">
        <f>Z26</f>
        <v>IST-Werte Erfolgsrechnung GJ 2018</v>
      </c>
      <c r="AA27" s="290">
        <f>F38</f>
        <v>0</v>
      </c>
      <c r="AB27" s="323"/>
      <c r="AC27" s="324"/>
      <c r="AD27" s="324"/>
      <c r="AE27" s="324"/>
      <c r="AF27" s="325"/>
      <c r="AG27" s="302"/>
      <c r="AH27" s="11"/>
      <c r="AI27" s="11"/>
      <c r="AJ27" s="11"/>
      <c r="AK27" s="11"/>
      <c r="AL27" s="11"/>
      <c r="AM27" s="11"/>
      <c r="AN27" s="11"/>
      <c r="AO27" s="11"/>
      <c r="AP27" s="11"/>
      <c r="AQ27" s="11"/>
    </row>
    <row r="28" spans="1:43" ht="14.25" customHeight="1">
      <c r="A28" s="233"/>
      <c r="B28" s="277" t="s">
        <v>140</v>
      </c>
      <c r="C28" s="278" t="s">
        <v>141</v>
      </c>
      <c r="D28" s="260">
        <f t="shared" si="1"/>
        <v>0</v>
      </c>
      <c r="E28" s="261">
        <f>SUM(O28:Q28)</f>
        <v>0</v>
      </c>
      <c r="F28" s="262">
        <f>SUM(G28:M28)</f>
        <v>0</v>
      </c>
      <c r="G28" s="279">
        <v>0</v>
      </c>
      <c r="H28" s="280"/>
      <c r="I28" s="280"/>
      <c r="J28" s="280"/>
      <c r="K28" s="280"/>
      <c r="L28" s="280"/>
      <c r="M28" s="280"/>
      <c r="N28" s="281">
        <v>0</v>
      </c>
      <c r="O28" s="282"/>
      <c r="P28" s="283"/>
      <c r="Q28" s="284"/>
      <c r="R28" s="266"/>
      <c r="S28" s="285"/>
      <c r="U28" s="331"/>
      <c r="V28" s="332"/>
      <c r="W28" s="333"/>
      <c r="X28" s="333" t="s">
        <v>142</v>
      </c>
      <c r="Y28" s="334"/>
      <c r="Z28" s="334"/>
      <c r="AA28" s="335">
        <f>SUM(AA25:AA27)</f>
        <v>0</v>
      </c>
      <c r="AB28" s="323"/>
      <c r="AC28" s="324"/>
      <c r="AD28" s="324"/>
      <c r="AE28" s="324"/>
      <c r="AF28" s="325"/>
      <c r="AG28" s="19"/>
      <c r="AH28" s="11"/>
      <c r="AI28" s="11"/>
      <c r="AJ28" s="11"/>
      <c r="AK28" s="11"/>
      <c r="AL28" s="11"/>
      <c r="AM28" s="11"/>
      <c r="AN28" s="11"/>
      <c r="AO28" s="11"/>
      <c r="AP28" s="11"/>
      <c r="AQ28" s="11"/>
    </row>
    <row r="29" spans="1:43" ht="14.25" customHeight="1">
      <c r="A29" s="233"/>
      <c r="B29" s="277" t="s">
        <v>143</v>
      </c>
      <c r="C29" s="278" t="s">
        <v>144</v>
      </c>
      <c r="D29" s="260">
        <f t="shared" si="1"/>
        <v>0</v>
      </c>
      <c r="E29" s="261">
        <f>SUM(O29:Q29)</f>
        <v>0</v>
      </c>
      <c r="F29" s="262">
        <f>SUM(G29:M29)</f>
        <v>0</v>
      </c>
      <c r="G29" s="279">
        <v>0</v>
      </c>
      <c r="H29" s="280"/>
      <c r="I29" s="280"/>
      <c r="J29" s="280"/>
      <c r="K29" s="280"/>
      <c r="L29" s="280"/>
      <c r="M29" s="280"/>
      <c r="N29" s="281">
        <v>0</v>
      </c>
      <c r="O29" s="282"/>
      <c r="P29" s="283"/>
      <c r="Q29" s="284"/>
      <c r="R29" s="266"/>
      <c r="S29" s="285"/>
      <c r="U29" s="331"/>
      <c r="V29" s="303" t="s">
        <v>135</v>
      </c>
      <c r="W29" s="304"/>
      <c r="X29" s="305" t="str">
        <f>"Kosten der Netze höherer Netzebenen (KoRe Pos. 300)  (Basis: effektive Kosten)"</f>
        <v>Kosten der Netze höherer Netzebenen (KoRe Pos. 300)  (Basis: effektive Kosten)</v>
      </c>
      <c r="Y29" s="306"/>
      <c r="Z29" s="307" t="str">
        <f>"effektiv angefallene Kosten für GJ "&amp;Y14</f>
        <v>effektiv angefallene Kosten für GJ 2018</v>
      </c>
      <c r="AA29" s="308">
        <f>F34</f>
        <v>0</v>
      </c>
      <c r="AB29" s="323"/>
      <c r="AC29" s="324"/>
      <c r="AD29" s="324"/>
      <c r="AE29" s="324"/>
      <c r="AF29" s="325"/>
      <c r="AG29" s="19"/>
      <c r="AH29" s="11"/>
      <c r="AI29" s="11"/>
      <c r="AJ29" s="11"/>
      <c r="AK29" s="11"/>
      <c r="AL29" s="11"/>
      <c r="AM29" s="11"/>
      <c r="AN29" s="11"/>
      <c r="AO29" s="11"/>
      <c r="AP29" s="11"/>
      <c r="AQ29" s="11"/>
    </row>
    <row r="30" spans="1:43" ht="14.25" customHeight="1">
      <c r="A30" s="233"/>
      <c r="B30" s="277">
        <v>200.2</v>
      </c>
      <c r="C30" s="278" t="s">
        <v>145</v>
      </c>
      <c r="D30" s="260">
        <f t="shared" si="1"/>
        <v>0</v>
      </c>
      <c r="E30" s="261">
        <f>SUM(O30:Q30)</f>
        <v>0</v>
      </c>
      <c r="F30" s="262">
        <f>SUM(G30:M30)</f>
        <v>0</v>
      </c>
      <c r="G30" s="279">
        <v>0</v>
      </c>
      <c r="H30" s="280"/>
      <c r="I30" s="280"/>
      <c r="J30" s="280"/>
      <c r="K30" s="280"/>
      <c r="L30" s="280"/>
      <c r="M30" s="280"/>
      <c r="N30" s="281">
        <v>0</v>
      </c>
      <c r="O30" s="282"/>
      <c r="P30" s="283"/>
      <c r="Q30" s="284"/>
      <c r="R30" s="266"/>
      <c r="S30" s="233"/>
      <c r="U30" s="11"/>
      <c r="V30" s="286" t="s">
        <v>135</v>
      </c>
      <c r="W30" s="287"/>
      <c r="X30" s="329" t="str">
        <f>"SDL Swissgrid (KoRe Pos. 400) (Basis: effektive Kosten)"</f>
        <v>SDL Swissgrid (KoRe Pos. 400) (Basis: effektive Kosten)</v>
      </c>
      <c r="Y30" s="330"/>
      <c r="Z30" s="289" t="str">
        <f>Z29</f>
        <v>effektiv angefallene Kosten für GJ 2018</v>
      </c>
      <c r="AA30" s="290">
        <f>F36</f>
        <v>0</v>
      </c>
      <c r="AB30" s="323"/>
      <c r="AC30" s="324"/>
      <c r="AD30" s="324"/>
      <c r="AE30" s="324"/>
      <c r="AF30" s="325"/>
      <c r="AG30" s="19"/>
      <c r="AH30" s="11"/>
      <c r="AI30" s="11"/>
      <c r="AJ30" s="11"/>
      <c r="AK30" s="11"/>
      <c r="AL30" s="11"/>
      <c r="AM30" s="11"/>
      <c r="AN30" s="11"/>
      <c r="AO30" s="11"/>
      <c r="AP30" s="11"/>
      <c r="AQ30" s="11"/>
    </row>
    <row r="31" spans="1:43" ht="14.25" customHeight="1" thickBot="1">
      <c r="A31" s="233"/>
      <c r="B31" s="277">
        <v>200.3</v>
      </c>
      <c r="C31" s="278" t="s">
        <v>146</v>
      </c>
      <c r="D31" s="260">
        <f t="shared" si="1"/>
        <v>0</v>
      </c>
      <c r="E31" s="261">
        <f>SUM(O31:Q31)</f>
        <v>0</v>
      </c>
      <c r="F31" s="262">
        <f>SUM(G31:M31)</f>
        <v>0</v>
      </c>
      <c r="G31" s="279">
        <v>0</v>
      </c>
      <c r="H31" s="280"/>
      <c r="I31" s="280"/>
      <c r="J31" s="280"/>
      <c r="K31" s="280"/>
      <c r="L31" s="280"/>
      <c r="M31" s="280"/>
      <c r="N31" s="281">
        <v>0</v>
      </c>
      <c r="O31" s="282"/>
      <c r="P31" s="283"/>
      <c r="Q31" s="284"/>
      <c r="R31" s="266"/>
      <c r="S31" s="233"/>
      <c r="U31" s="11"/>
      <c r="V31" s="336"/>
      <c r="W31" s="337"/>
      <c r="X31" s="337" t="s">
        <v>147</v>
      </c>
      <c r="Y31" s="338"/>
      <c r="Z31" s="338"/>
      <c r="AA31" s="339">
        <f>SUM(AA29:AA30)</f>
        <v>0</v>
      </c>
      <c r="AB31" s="323"/>
      <c r="AC31" s="324"/>
      <c r="AD31" s="324"/>
      <c r="AE31" s="324"/>
      <c r="AF31" s="325"/>
      <c r="AG31" s="19"/>
      <c r="AH31" s="11"/>
      <c r="AI31" s="11"/>
      <c r="AJ31" s="11"/>
      <c r="AK31" s="11"/>
      <c r="AL31" s="11"/>
      <c r="AM31" s="11"/>
      <c r="AN31" s="11"/>
      <c r="AO31" s="11"/>
      <c r="AP31" s="11"/>
      <c r="AQ31" s="11"/>
    </row>
    <row r="32" spans="1:43" s="276" customFormat="1" ht="14.25" customHeight="1" thickBot="1">
      <c r="A32" s="233"/>
      <c r="B32" s="277">
        <v>200.4</v>
      </c>
      <c r="C32" s="278" t="s">
        <v>148</v>
      </c>
      <c r="D32" s="260">
        <f t="shared" si="1"/>
        <v>0</v>
      </c>
      <c r="E32" s="261">
        <f>SUM(O32:Q32)</f>
        <v>0</v>
      </c>
      <c r="F32" s="262">
        <f>SUM(G32:M32)</f>
        <v>0</v>
      </c>
      <c r="G32" s="279">
        <v>0</v>
      </c>
      <c r="H32" s="280"/>
      <c r="I32" s="280"/>
      <c r="J32" s="280"/>
      <c r="K32" s="280"/>
      <c r="L32" s="280"/>
      <c r="M32" s="280"/>
      <c r="N32" s="281">
        <v>0</v>
      </c>
      <c r="O32" s="282"/>
      <c r="P32" s="283"/>
      <c r="Q32" s="284"/>
      <c r="R32" s="340"/>
      <c r="S32" s="341">
        <f>IF(ISERROR(F32/R32*100),"",F32/R32*100)</f>
      </c>
      <c r="T32" s="169">
        <f>IF(ISERROR(F32/R32*100),"","Rp./kWh")</f>
      </c>
      <c r="U32" s="11"/>
      <c r="V32" s="295"/>
      <c r="W32" s="296"/>
      <c r="X32" s="296" t="s">
        <v>149</v>
      </c>
      <c r="Y32" s="297"/>
      <c r="Z32" s="297"/>
      <c r="AA32" s="342">
        <f>AA31+AA28</f>
        <v>0</v>
      </c>
      <c r="AB32" s="299"/>
      <c r="AC32" s="300"/>
      <c r="AD32" s="300"/>
      <c r="AE32" s="300"/>
      <c r="AF32" s="301"/>
      <c r="AG32" s="19"/>
      <c r="AH32" s="233"/>
      <c r="AI32" s="233"/>
      <c r="AJ32" s="233"/>
      <c r="AK32" s="233"/>
      <c r="AL32" s="233"/>
      <c r="AM32" s="233"/>
      <c r="AN32" s="233"/>
      <c r="AO32" s="233"/>
      <c r="AP32" s="233"/>
      <c r="AQ32" s="233"/>
    </row>
    <row r="33" spans="1:43" s="276" customFormat="1" ht="14.25" customHeight="1" thickBot="1">
      <c r="A33" s="233"/>
      <c r="B33" s="233"/>
      <c r="C33" s="233"/>
      <c r="D33" s="326"/>
      <c r="E33" s="343"/>
      <c r="F33" s="344"/>
      <c r="G33" s="233"/>
      <c r="H33" s="233"/>
      <c r="I33" s="233"/>
      <c r="J33" s="233"/>
      <c r="K33" s="233"/>
      <c r="L33" s="233"/>
      <c r="M33" s="233"/>
      <c r="N33" s="345"/>
      <c r="O33" s="344"/>
      <c r="P33" s="326"/>
      <c r="Q33" s="233"/>
      <c r="R33" s="346" t="s">
        <v>150</v>
      </c>
      <c r="S33" s="233"/>
      <c r="U33" s="233"/>
      <c r="V33" s="295" t="s">
        <v>151</v>
      </c>
      <c r="W33" s="296"/>
      <c r="X33" s="296" t="str">
        <f>"Überdeckung (+) / Unterdeckung (-) für das Tarifjahr "&amp;$Y$14</f>
        <v>Überdeckung (+) / Unterdeckung (-) für das Tarifjahr 2018</v>
      </c>
      <c r="Y33" s="347"/>
      <c r="Z33" s="347"/>
      <c r="AA33" s="342">
        <f>AA24-AA32</f>
        <v>0</v>
      </c>
      <c r="AB33" s="348">
        <f>IF(AA33=0,"",IF(AA33&gt;0,"Dieser Betrag muss den Endkunden gutgeschrieben werden.","Dieser Betrag kann den Endkunden verrechnet werden."))</f>
      </c>
      <c r="AC33" s="349"/>
      <c r="AD33" s="349"/>
      <c r="AE33" s="349"/>
      <c r="AF33" s="350"/>
      <c r="AG33" s="302"/>
      <c r="AH33" s="233"/>
      <c r="AI33" s="233"/>
      <c r="AJ33" s="233"/>
      <c r="AK33" s="233"/>
      <c r="AL33" s="233"/>
      <c r="AM33" s="233"/>
      <c r="AN33" s="233"/>
      <c r="AO33" s="233"/>
      <c r="AP33" s="233"/>
      <c r="AQ33" s="233"/>
    </row>
    <row r="34" spans="1:43" s="276" customFormat="1" ht="14.25" customHeight="1">
      <c r="A34" s="233"/>
      <c r="B34" s="351">
        <v>300</v>
      </c>
      <c r="C34" s="352" t="s">
        <v>152</v>
      </c>
      <c r="D34" s="260">
        <f>F34+E34</f>
        <v>0</v>
      </c>
      <c r="E34" s="261">
        <f>SUM(O34:Q34)</f>
        <v>0</v>
      </c>
      <c r="F34" s="262">
        <f>SUM(G34:M34)</f>
        <v>0</v>
      </c>
      <c r="G34" s="280">
        <v>0</v>
      </c>
      <c r="H34" s="280"/>
      <c r="I34" s="280"/>
      <c r="J34" s="280"/>
      <c r="K34" s="280"/>
      <c r="L34" s="280"/>
      <c r="M34" s="280"/>
      <c r="N34" s="281">
        <v>0</v>
      </c>
      <c r="O34" s="262"/>
      <c r="P34" s="260"/>
      <c r="Q34" s="265"/>
      <c r="R34" s="353"/>
      <c r="S34" s="354"/>
      <c r="U34" s="233"/>
      <c r="AG34" s="302"/>
      <c r="AH34" s="233"/>
      <c r="AI34" s="233"/>
      <c r="AJ34" s="233"/>
      <c r="AK34" s="233"/>
      <c r="AL34" s="233"/>
      <c r="AM34" s="233"/>
      <c r="AN34" s="233"/>
      <c r="AO34" s="233"/>
      <c r="AP34" s="233"/>
      <c r="AQ34" s="233"/>
    </row>
    <row r="35" spans="1:21" s="276" customFormat="1" ht="14.25" customHeight="1">
      <c r="A35" s="233"/>
      <c r="B35" s="233"/>
      <c r="C35" s="233"/>
      <c r="D35" s="326"/>
      <c r="E35" s="343"/>
      <c r="F35" s="344"/>
      <c r="G35" s="233"/>
      <c r="H35" s="233"/>
      <c r="I35" s="233"/>
      <c r="J35" s="233"/>
      <c r="K35" s="233"/>
      <c r="L35" s="233"/>
      <c r="M35" s="233"/>
      <c r="N35" s="345"/>
      <c r="O35" s="344"/>
      <c r="P35" s="326"/>
      <c r="Q35" s="233"/>
      <c r="R35" s="233"/>
      <c r="S35" s="233"/>
      <c r="U35" s="233"/>
    </row>
    <row r="36" spans="1:43" s="276" customFormat="1" ht="14.25" customHeight="1">
      <c r="A36" s="233"/>
      <c r="B36" s="351">
        <v>400</v>
      </c>
      <c r="C36" s="355" t="s">
        <v>153</v>
      </c>
      <c r="D36" s="260">
        <f>F36+E36</f>
        <v>0</v>
      </c>
      <c r="E36" s="261">
        <f>SUM(O36:Q36)</f>
        <v>0</v>
      </c>
      <c r="F36" s="262">
        <f>SUM(G36:M36)</f>
        <v>0</v>
      </c>
      <c r="G36" s="281">
        <v>0</v>
      </c>
      <c r="H36" s="280"/>
      <c r="I36" s="280"/>
      <c r="J36" s="280"/>
      <c r="K36" s="280"/>
      <c r="L36" s="280"/>
      <c r="M36" s="280"/>
      <c r="N36" s="281">
        <v>0</v>
      </c>
      <c r="O36" s="262"/>
      <c r="P36" s="260"/>
      <c r="Q36" s="265"/>
      <c r="R36" s="353"/>
      <c r="S36" s="233"/>
      <c r="U36" s="233"/>
      <c r="V36" s="15" t="s">
        <v>58</v>
      </c>
      <c r="W36" s="356"/>
      <c r="X36" s="357"/>
      <c r="Y36" s="358"/>
      <c r="Z36" s="359"/>
      <c r="AA36" s="360"/>
      <c r="AB36" s="361"/>
      <c r="AC36" s="362"/>
      <c r="AD36" s="362"/>
      <c r="AE36" s="362"/>
      <c r="AF36" s="362"/>
      <c r="AG36" s="302"/>
      <c r="AH36" s="233"/>
      <c r="AI36" s="233"/>
      <c r="AJ36" s="233"/>
      <c r="AK36" s="233"/>
      <c r="AL36" s="233"/>
      <c r="AM36" s="233"/>
      <c r="AN36" s="233"/>
      <c r="AO36" s="233"/>
      <c r="AP36" s="233"/>
      <c r="AQ36" s="233"/>
    </row>
    <row r="37" spans="1:52" ht="14.25" customHeight="1" thickBot="1">
      <c r="A37" s="233"/>
      <c r="B37" s="233"/>
      <c r="C37" s="233"/>
      <c r="D37" s="326"/>
      <c r="E37" s="343"/>
      <c r="F37" s="344"/>
      <c r="G37" s="233"/>
      <c r="H37" s="233"/>
      <c r="I37" s="233"/>
      <c r="J37" s="233"/>
      <c r="K37" s="233"/>
      <c r="L37" s="233"/>
      <c r="M37" s="233"/>
      <c r="N37" s="345"/>
      <c r="O37" s="344"/>
      <c r="P37" s="326"/>
      <c r="Q37" s="233"/>
      <c r="R37" s="233"/>
      <c r="S37" s="233"/>
      <c r="T37" s="276"/>
      <c r="U37" s="11"/>
      <c r="V37" s="117" t="s">
        <v>66</v>
      </c>
      <c r="W37" s="75"/>
      <c r="X37" s="15"/>
      <c r="Y37" s="207"/>
      <c r="Z37" s="207" t="s">
        <v>60</v>
      </c>
      <c r="AA37" s="207" t="s">
        <v>61</v>
      </c>
      <c r="AB37" s="257" t="s">
        <v>39</v>
      </c>
      <c r="AC37" s="363"/>
      <c r="AD37" s="363"/>
      <c r="AE37" s="363"/>
      <c r="AF37" s="363"/>
      <c r="AG37" s="302"/>
      <c r="AH37" s="233"/>
      <c r="AI37" s="233"/>
      <c r="AJ37" s="233"/>
      <c r="AK37" s="233"/>
      <c r="AL37" s="233"/>
      <c r="AM37" s="233"/>
      <c r="AN37" s="233"/>
      <c r="AO37" s="233"/>
      <c r="AP37" s="233"/>
      <c r="AQ37" s="233"/>
      <c r="AR37" s="276"/>
      <c r="AS37" s="276"/>
      <c r="AT37" s="276"/>
      <c r="AU37" s="276"/>
      <c r="AV37" s="276"/>
      <c r="AW37" s="276"/>
      <c r="AX37" s="276"/>
      <c r="AY37" s="276"/>
      <c r="AZ37" s="276"/>
    </row>
    <row r="38" spans="1:43" ht="14.25" customHeight="1" thickBot="1">
      <c r="A38" s="233"/>
      <c r="B38" s="327">
        <v>500</v>
      </c>
      <c r="C38" s="259" t="s">
        <v>154</v>
      </c>
      <c r="D38" s="260">
        <f aca="true" t="shared" si="3" ref="D38:D52">SUM(O38:Q38)+F38</f>
        <v>0</v>
      </c>
      <c r="E38" s="261">
        <f aca="true" t="shared" si="4" ref="E38:E52">SUM(O38:Q38)</f>
        <v>0</v>
      </c>
      <c r="F38" s="262">
        <f>F39+F44+F49</f>
        <v>0</v>
      </c>
      <c r="G38" s="263">
        <f aca="true" t="shared" si="5" ref="G38:N38">G39+G44+G49</f>
        <v>0</v>
      </c>
      <c r="H38" s="263">
        <f t="shared" si="5"/>
        <v>0</v>
      </c>
      <c r="I38" s="263">
        <f t="shared" si="5"/>
        <v>0</v>
      </c>
      <c r="J38" s="263">
        <f t="shared" si="5"/>
        <v>0</v>
      </c>
      <c r="K38" s="263">
        <f t="shared" si="5"/>
        <v>0</v>
      </c>
      <c r="L38" s="263">
        <f t="shared" si="5"/>
        <v>0</v>
      </c>
      <c r="M38" s="263">
        <f t="shared" si="5"/>
        <v>0</v>
      </c>
      <c r="N38" s="264">
        <f t="shared" si="5"/>
        <v>0</v>
      </c>
      <c r="O38" s="364"/>
      <c r="P38" s="365"/>
      <c r="Q38" s="366">
        <f>SUM(Q39:Q41)</f>
        <v>0</v>
      </c>
      <c r="R38" s="367"/>
      <c r="S38" s="233"/>
      <c r="U38" s="331"/>
      <c r="V38" s="368"/>
      <c r="W38" s="369"/>
      <c r="X38" s="370" t="s">
        <v>62</v>
      </c>
      <c r="Y38" s="371"/>
      <c r="Z38" s="372"/>
      <c r="AA38" s="373">
        <v>0</v>
      </c>
      <c r="AB38" s="374"/>
      <c r="AC38" s="375"/>
      <c r="AD38" s="375"/>
      <c r="AE38" s="375"/>
      <c r="AF38" s="376"/>
      <c r="AG38" s="377"/>
      <c r="AH38" s="11"/>
      <c r="AI38" s="11"/>
      <c r="AJ38" s="11"/>
      <c r="AK38" s="11"/>
      <c r="AL38" s="11"/>
      <c r="AM38" s="11"/>
      <c r="AN38" s="11"/>
      <c r="AO38" s="11"/>
      <c r="AP38" s="11"/>
      <c r="AQ38" s="11"/>
    </row>
    <row r="39" spans="1:43" ht="14.25" customHeight="1">
      <c r="A39" s="233"/>
      <c r="B39" s="327">
        <v>510</v>
      </c>
      <c r="C39" s="259" t="s">
        <v>155</v>
      </c>
      <c r="D39" s="260">
        <f t="shared" si="3"/>
        <v>0</v>
      </c>
      <c r="E39" s="261">
        <f t="shared" si="4"/>
        <v>0</v>
      </c>
      <c r="F39" s="262">
        <f>SUM(F40:F43)</f>
        <v>0</v>
      </c>
      <c r="G39" s="263">
        <f>SUM(G40:G43)</f>
        <v>0</v>
      </c>
      <c r="H39" s="263">
        <f>SUM(H40:H43)</f>
        <v>0</v>
      </c>
      <c r="I39" s="263">
        <f aca="true" t="shared" si="6" ref="I39:N39">SUM(I40:I43)</f>
        <v>0</v>
      </c>
      <c r="J39" s="263">
        <f t="shared" si="6"/>
        <v>0</v>
      </c>
      <c r="K39" s="263">
        <f t="shared" si="6"/>
        <v>0</v>
      </c>
      <c r="L39" s="263">
        <f t="shared" si="6"/>
        <v>0</v>
      </c>
      <c r="M39" s="263">
        <f t="shared" si="6"/>
        <v>0</v>
      </c>
      <c r="N39" s="263">
        <f t="shared" si="6"/>
        <v>0</v>
      </c>
      <c r="O39" s="364"/>
      <c r="P39" s="365"/>
      <c r="Q39" s="366">
        <f>SUM(Q40:Q42)</f>
        <v>0</v>
      </c>
      <c r="R39" s="367"/>
      <c r="S39" s="233"/>
      <c r="U39" s="11"/>
      <c r="AG39" s="378"/>
      <c r="AH39" s="11"/>
      <c r="AI39" s="11"/>
      <c r="AJ39" s="11"/>
      <c r="AK39" s="11"/>
      <c r="AL39" s="11"/>
      <c r="AM39" s="11"/>
      <c r="AN39" s="11"/>
      <c r="AO39" s="11"/>
      <c r="AP39" s="11"/>
      <c r="AQ39" s="11"/>
    </row>
    <row r="40" spans="1:43" ht="14.25" customHeight="1">
      <c r="A40" s="233"/>
      <c r="B40" s="379">
        <v>510.1</v>
      </c>
      <c r="C40" s="380" t="s">
        <v>156</v>
      </c>
      <c r="D40" s="260">
        <f t="shared" si="3"/>
        <v>0</v>
      </c>
      <c r="E40" s="261">
        <f t="shared" si="4"/>
        <v>0</v>
      </c>
      <c r="F40" s="262">
        <f>SUM(G40:M40)</f>
        <v>0</v>
      </c>
      <c r="G40" s="279">
        <v>0</v>
      </c>
      <c r="H40" s="280"/>
      <c r="I40" s="280"/>
      <c r="J40" s="280"/>
      <c r="K40" s="280"/>
      <c r="L40" s="280"/>
      <c r="M40" s="280"/>
      <c r="N40" s="281">
        <v>0</v>
      </c>
      <c r="O40" s="381"/>
      <c r="P40" s="382"/>
      <c r="Q40" s="383"/>
      <c r="R40" s="353"/>
      <c r="S40" s="233"/>
      <c r="U40" s="11"/>
      <c r="V40" s="15"/>
      <c r="W40" s="15"/>
      <c r="X40" s="15"/>
      <c r="Y40" s="207"/>
      <c r="Z40" s="207"/>
      <c r="AA40" s="207"/>
      <c r="AB40" s="242"/>
      <c r="AC40" s="207"/>
      <c r="AD40" s="207"/>
      <c r="AE40" s="207"/>
      <c r="AF40" s="207"/>
      <c r="AG40" s="377"/>
      <c r="AH40" s="11"/>
      <c r="AI40" s="11"/>
      <c r="AJ40" s="11"/>
      <c r="AK40" s="11"/>
      <c r="AL40" s="11"/>
      <c r="AM40" s="11"/>
      <c r="AN40" s="11"/>
      <c r="AO40" s="11"/>
      <c r="AP40" s="11"/>
      <c r="AQ40" s="11"/>
    </row>
    <row r="41" spans="1:43" ht="14.25" customHeight="1">
      <c r="A41" s="233"/>
      <c r="B41" s="379">
        <v>510.2</v>
      </c>
      <c r="C41" s="380" t="s">
        <v>157</v>
      </c>
      <c r="D41" s="260">
        <f t="shared" si="3"/>
        <v>0</v>
      </c>
      <c r="E41" s="261">
        <f t="shared" si="4"/>
        <v>0</v>
      </c>
      <c r="F41" s="262">
        <f>SUM(G41:M41)</f>
        <v>0</v>
      </c>
      <c r="G41" s="279">
        <v>0</v>
      </c>
      <c r="H41" s="280"/>
      <c r="I41" s="280"/>
      <c r="J41" s="280"/>
      <c r="K41" s="280"/>
      <c r="L41" s="280"/>
      <c r="M41" s="280"/>
      <c r="N41" s="281">
        <v>0</v>
      </c>
      <c r="O41" s="381"/>
      <c r="P41" s="382"/>
      <c r="Q41" s="383"/>
      <c r="R41" s="353"/>
      <c r="S41" s="233"/>
      <c r="U41" s="11"/>
      <c r="V41" s="15" t="s">
        <v>4</v>
      </c>
      <c r="W41" s="15"/>
      <c r="X41" s="15"/>
      <c r="Y41" s="207"/>
      <c r="Z41" s="207"/>
      <c r="AA41" s="207"/>
      <c r="AB41" s="275"/>
      <c r="AC41" s="275"/>
      <c r="AD41" s="275"/>
      <c r="AE41" s="275"/>
      <c r="AF41" s="275"/>
      <c r="AG41" s="378"/>
      <c r="AH41" s="11"/>
      <c r="AI41" s="11"/>
      <c r="AJ41" s="11"/>
      <c r="AK41" s="11"/>
      <c r="AL41" s="11"/>
      <c r="AM41" s="11"/>
      <c r="AN41" s="11"/>
      <c r="AO41" s="11"/>
      <c r="AP41" s="11"/>
      <c r="AQ41" s="11"/>
    </row>
    <row r="42" spans="1:43" ht="14.25" customHeight="1" thickBot="1">
      <c r="A42" s="233"/>
      <c r="B42" s="379">
        <v>510.3</v>
      </c>
      <c r="C42" s="380" t="s">
        <v>158</v>
      </c>
      <c r="D42" s="260">
        <f t="shared" si="3"/>
        <v>0</v>
      </c>
      <c r="E42" s="261">
        <f t="shared" si="4"/>
        <v>0</v>
      </c>
      <c r="F42" s="262">
        <f>SUM(G42:M42)</f>
        <v>0</v>
      </c>
      <c r="G42" s="279">
        <v>0</v>
      </c>
      <c r="H42" s="280"/>
      <c r="I42" s="280"/>
      <c r="J42" s="280"/>
      <c r="K42" s="280"/>
      <c r="L42" s="280"/>
      <c r="M42" s="280"/>
      <c r="N42" s="281">
        <v>0</v>
      </c>
      <c r="O42" s="381"/>
      <c r="P42" s="382"/>
      <c r="Q42" s="383"/>
      <c r="R42" s="266"/>
      <c r="S42" s="233"/>
      <c r="U42" s="11"/>
      <c r="V42" s="117" t="s">
        <v>159</v>
      </c>
      <c r="W42" s="25"/>
      <c r="X42" s="15"/>
      <c r="Y42" s="207"/>
      <c r="Z42" s="207"/>
      <c r="AA42" s="207" t="s">
        <v>61</v>
      </c>
      <c r="AB42" s="257" t="s">
        <v>39</v>
      </c>
      <c r="AC42" s="363"/>
      <c r="AD42" s="363"/>
      <c r="AE42" s="363"/>
      <c r="AF42" s="363"/>
      <c r="AG42" s="377"/>
      <c r="AH42" s="11"/>
      <c r="AI42" s="11"/>
      <c r="AJ42" s="11"/>
      <c r="AK42" s="11"/>
      <c r="AL42" s="11"/>
      <c r="AM42" s="11"/>
      <c r="AN42" s="11"/>
      <c r="AO42" s="11"/>
      <c r="AP42" s="11"/>
      <c r="AQ42" s="11"/>
    </row>
    <row r="43" spans="1:43" ht="14.25" customHeight="1">
      <c r="A43" s="233"/>
      <c r="B43" s="379">
        <v>510.4</v>
      </c>
      <c r="C43" s="380" t="s">
        <v>146</v>
      </c>
      <c r="D43" s="260">
        <f t="shared" si="3"/>
        <v>0</v>
      </c>
      <c r="E43" s="261">
        <f t="shared" si="4"/>
        <v>0</v>
      </c>
      <c r="F43" s="262">
        <f>SUM(G43:M43)</f>
        <v>0</v>
      </c>
      <c r="G43" s="279">
        <v>0</v>
      </c>
      <c r="H43" s="280"/>
      <c r="I43" s="280"/>
      <c r="J43" s="280"/>
      <c r="K43" s="280"/>
      <c r="L43" s="280"/>
      <c r="M43" s="280"/>
      <c r="N43" s="281">
        <v>0</v>
      </c>
      <c r="O43" s="381"/>
      <c r="P43" s="382"/>
      <c r="Q43" s="383"/>
      <c r="R43" s="266"/>
      <c r="S43" s="233"/>
      <c r="U43" s="11"/>
      <c r="V43" s="384"/>
      <c r="W43" s="385"/>
      <c r="X43" s="386"/>
      <c r="Y43" s="387"/>
      <c r="Z43" s="388"/>
      <c r="AA43" s="389"/>
      <c r="AB43" s="390"/>
      <c r="AC43" s="391"/>
      <c r="AD43" s="391"/>
      <c r="AE43" s="391"/>
      <c r="AF43" s="392"/>
      <c r="AG43" s="378"/>
      <c r="AH43" s="11"/>
      <c r="AI43" s="11"/>
      <c r="AJ43" s="11"/>
      <c r="AK43" s="11"/>
      <c r="AL43" s="11"/>
      <c r="AM43" s="11"/>
      <c r="AN43" s="11"/>
      <c r="AO43" s="11"/>
      <c r="AP43" s="11"/>
      <c r="AQ43" s="11"/>
    </row>
    <row r="44" spans="1:43" ht="14.25" customHeight="1" thickBot="1">
      <c r="A44" s="233"/>
      <c r="B44" s="327">
        <v>520</v>
      </c>
      <c r="C44" s="259" t="s">
        <v>160</v>
      </c>
      <c r="D44" s="260">
        <f t="shared" si="3"/>
        <v>0</v>
      </c>
      <c r="E44" s="261">
        <f t="shared" si="4"/>
        <v>0</v>
      </c>
      <c r="F44" s="262">
        <f>SUM(F45:F48)</f>
        <v>0</v>
      </c>
      <c r="G44" s="263">
        <f>SUM(G45:G48)</f>
        <v>0</v>
      </c>
      <c r="H44" s="263">
        <f>SUM(H45:H48)</f>
        <v>0</v>
      </c>
      <c r="I44" s="263">
        <f aca="true" t="shared" si="7" ref="I44:N44">SUM(I45:I48)</f>
        <v>0</v>
      </c>
      <c r="J44" s="263">
        <f t="shared" si="7"/>
        <v>0</v>
      </c>
      <c r="K44" s="263">
        <f t="shared" si="7"/>
        <v>0</v>
      </c>
      <c r="L44" s="263">
        <f t="shared" si="7"/>
        <v>0</v>
      </c>
      <c r="M44" s="263">
        <f t="shared" si="7"/>
        <v>0</v>
      </c>
      <c r="N44" s="263">
        <f t="shared" si="7"/>
        <v>0</v>
      </c>
      <c r="O44" s="364"/>
      <c r="P44" s="365"/>
      <c r="Q44" s="366">
        <f>SUM(Q45:Q47)</f>
        <v>0</v>
      </c>
      <c r="R44" s="367"/>
      <c r="S44" s="233"/>
      <c r="U44" s="11"/>
      <c r="V44" s="393"/>
      <c r="W44" s="394"/>
      <c r="X44" s="395"/>
      <c r="Y44" s="396"/>
      <c r="Z44" s="397"/>
      <c r="AA44" s="398"/>
      <c r="AB44" s="399"/>
      <c r="AC44" s="400"/>
      <c r="AD44" s="400"/>
      <c r="AE44" s="400"/>
      <c r="AF44" s="401"/>
      <c r="AG44" s="377"/>
      <c r="AH44" s="11"/>
      <c r="AI44" s="11"/>
      <c r="AJ44" s="11"/>
      <c r="AK44" s="11"/>
      <c r="AL44" s="11"/>
      <c r="AM44" s="11"/>
      <c r="AN44" s="11"/>
      <c r="AO44" s="11"/>
      <c r="AP44" s="11"/>
      <c r="AQ44" s="11"/>
    </row>
    <row r="45" spans="1:43" ht="14.25" customHeight="1" thickBot="1">
      <c r="A45" s="233"/>
      <c r="B45" s="379">
        <v>520.1</v>
      </c>
      <c r="C45" s="380" t="s">
        <v>156</v>
      </c>
      <c r="D45" s="260">
        <f t="shared" si="3"/>
        <v>0</v>
      </c>
      <c r="E45" s="261">
        <f t="shared" si="4"/>
        <v>0</v>
      </c>
      <c r="F45" s="262">
        <f>SUM(G45:M45)</f>
        <v>0</v>
      </c>
      <c r="G45" s="279">
        <v>0</v>
      </c>
      <c r="H45" s="280"/>
      <c r="I45" s="280"/>
      <c r="J45" s="280"/>
      <c r="K45" s="280"/>
      <c r="L45" s="280"/>
      <c r="M45" s="280"/>
      <c r="N45" s="281">
        <v>0</v>
      </c>
      <c r="O45" s="381"/>
      <c r="P45" s="382"/>
      <c r="Q45" s="383"/>
      <c r="R45" s="353"/>
      <c r="S45" s="233"/>
      <c r="U45" s="11"/>
      <c r="V45" s="295" t="s">
        <v>151</v>
      </c>
      <c r="W45" s="296"/>
      <c r="X45" s="296" t="str">
        <f>"Überdeckung (+) / Unterdeckung (-)"</f>
        <v>Überdeckung (+) / Unterdeckung (-)</v>
      </c>
      <c r="Y45" s="297"/>
      <c r="Z45" s="297"/>
      <c r="AA45" s="342">
        <f>AA43+AA44</f>
        <v>0</v>
      </c>
      <c r="AB45" s="348">
        <f>IF(AA45=0,"",IF(AA45&gt;0,"Dieser Betrag muss den Endkunden gutgeschrieben werden.","Dieser Betrag kann den Endkunden verrechnet werden."))</f>
      </c>
      <c r="AC45" s="402"/>
      <c r="AD45" s="402"/>
      <c r="AE45" s="402"/>
      <c r="AF45" s="403"/>
      <c r="AG45" s="378"/>
      <c r="AH45" s="11"/>
      <c r="AI45" s="11"/>
      <c r="AJ45" s="11"/>
      <c r="AK45" s="11"/>
      <c r="AL45" s="11"/>
      <c r="AM45" s="11"/>
      <c r="AN45" s="11"/>
      <c r="AO45" s="11"/>
      <c r="AP45" s="11"/>
      <c r="AQ45" s="11"/>
    </row>
    <row r="46" spans="1:43" ht="14.25" customHeight="1">
      <c r="A46" s="233"/>
      <c r="B46" s="379">
        <v>520.2</v>
      </c>
      <c r="C46" s="380" t="s">
        <v>157</v>
      </c>
      <c r="D46" s="260">
        <f t="shared" si="3"/>
        <v>0</v>
      </c>
      <c r="E46" s="261">
        <f t="shared" si="4"/>
        <v>0</v>
      </c>
      <c r="F46" s="262">
        <f>SUM(G46:M46)</f>
        <v>0</v>
      </c>
      <c r="G46" s="279">
        <v>0</v>
      </c>
      <c r="H46" s="280"/>
      <c r="I46" s="280"/>
      <c r="J46" s="280"/>
      <c r="K46" s="280"/>
      <c r="L46" s="280"/>
      <c r="M46" s="280"/>
      <c r="N46" s="281">
        <v>0</v>
      </c>
      <c r="O46" s="381"/>
      <c r="P46" s="382"/>
      <c r="Q46" s="383"/>
      <c r="R46" s="353"/>
      <c r="S46" s="233"/>
      <c r="U46" s="11"/>
      <c r="V46" s="404"/>
      <c r="W46" s="404"/>
      <c r="X46" s="404"/>
      <c r="Y46" s="404"/>
      <c r="Z46" s="404"/>
      <c r="AA46" s="404"/>
      <c r="AB46" s="404"/>
      <c r="AC46" s="404"/>
      <c r="AD46" s="404"/>
      <c r="AE46" s="404"/>
      <c r="AF46" s="404"/>
      <c r="AG46" s="377"/>
      <c r="AH46" s="11"/>
      <c r="AI46" s="11"/>
      <c r="AJ46" s="11"/>
      <c r="AK46" s="11"/>
      <c r="AL46" s="11"/>
      <c r="AM46" s="11"/>
      <c r="AN46" s="11"/>
      <c r="AO46" s="11"/>
      <c r="AP46" s="11"/>
      <c r="AQ46" s="11"/>
    </row>
    <row r="47" spans="1:43" ht="14.25" customHeight="1" thickBot="1">
      <c r="A47" s="233"/>
      <c r="B47" s="379">
        <v>520.3</v>
      </c>
      <c r="C47" s="380" t="s">
        <v>158</v>
      </c>
      <c r="D47" s="260">
        <f t="shared" si="3"/>
        <v>0</v>
      </c>
      <c r="E47" s="261">
        <f t="shared" si="4"/>
        <v>0</v>
      </c>
      <c r="F47" s="262">
        <f>SUM(G47:M47)</f>
        <v>0</v>
      </c>
      <c r="G47" s="279">
        <v>0</v>
      </c>
      <c r="H47" s="280"/>
      <c r="I47" s="280"/>
      <c r="J47" s="280"/>
      <c r="K47" s="280"/>
      <c r="L47" s="280"/>
      <c r="M47" s="280"/>
      <c r="N47" s="281">
        <v>0</v>
      </c>
      <c r="O47" s="381"/>
      <c r="P47" s="382"/>
      <c r="Q47" s="383"/>
      <c r="R47" s="266"/>
      <c r="S47" s="233"/>
      <c r="U47" s="11"/>
      <c r="V47" s="405" t="s">
        <v>66</v>
      </c>
      <c r="W47" s="406"/>
      <c r="X47" s="155"/>
      <c r="Y47" s="55"/>
      <c r="Z47" s="221"/>
      <c r="AA47" s="207" t="s">
        <v>61</v>
      </c>
      <c r="AB47" s="407"/>
      <c r="AC47" s="407"/>
      <c r="AD47" s="407"/>
      <c r="AE47" s="407"/>
      <c r="AF47" s="407"/>
      <c r="AG47" s="378"/>
      <c r="AH47" s="11"/>
      <c r="AI47" s="11"/>
      <c r="AJ47" s="11"/>
      <c r="AK47" s="11"/>
      <c r="AL47" s="11"/>
      <c r="AM47" s="11"/>
      <c r="AN47" s="11"/>
      <c r="AO47" s="11"/>
      <c r="AP47" s="11"/>
      <c r="AQ47" s="11"/>
    </row>
    <row r="48" spans="1:43" ht="14.25" customHeight="1" thickBot="1">
      <c r="A48" s="233"/>
      <c r="B48" s="379">
        <v>520.4</v>
      </c>
      <c r="C48" s="380" t="s">
        <v>146</v>
      </c>
      <c r="D48" s="260">
        <f t="shared" si="3"/>
        <v>0</v>
      </c>
      <c r="E48" s="261">
        <f t="shared" si="4"/>
        <v>0</v>
      </c>
      <c r="F48" s="262">
        <f>SUM(G48:M48)</f>
        <v>0</v>
      </c>
      <c r="G48" s="279">
        <v>0</v>
      </c>
      <c r="H48" s="280"/>
      <c r="I48" s="280"/>
      <c r="J48" s="280"/>
      <c r="K48" s="280"/>
      <c r="L48" s="280"/>
      <c r="M48" s="280"/>
      <c r="N48" s="281">
        <v>0</v>
      </c>
      <c r="O48" s="381"/>
      <c r="P48" s="382"/>
      <c r="Q48" s="383"/>
      <c r="R48" s="266"/>
      <c r="S48" s="233"/>
      <c r="U48" s="11"/>
      <c r="V48" s="295"/>
      <c r="W48" s="296"/>
      <c r="X48" s="408" t="s">
        <v>67</v>
      </c>
      <c r="Y48" s="347"/>
      <c r="Z48" s="347"/>
      <c r="AA48" s="409">
        <f>AA33+AA38+AA45</f>
        <v>0</v>
      </c>
      <c r="AB48" s="410">
        <f>IF(AA48=0,"",IF(AA48&gt;0,"Dieser Betrag muss den Endkunden gutgeschrieben werden.","Dieser Betrag kann den Endkunden verrechnet werden."))</f>
      </c>
      <c r="AC48" s="411"/>
      <c r="AD48" s="411"/>
      <c r="AE48" s="411"/>
      <c r="AF48" s="412"/>
      <c r="AG48" s="377"/>
      <c r="AH48" s="11"/>
      <c r="AI48" s="11"/>
      <c r="AJ48" s="11"/>
      <c r="AK48" s="11"/>
      <c r="AL48" s="11"/>
      <c r="AM48" s="11"/>
      <c r="AN48" s="11"/>
      <c r="AO48" s="11"/>
      <c r="AP48" s="11"/>
      <c r="AQ48" s="11"/>
    </row>
    <row r="49" spans="1:43" ht="14.25" customHeight="1">
      <c r="A49" s="233"/>
      <c r="B49" s="327">
        <v>530</v>
      </c>
      <c r="C49" s="259" t="s">
        <v>161</v>
      </c>
      <c r="D49" s="260">
        <f t="shared" si="3"/>
        <v>0</v>
      </c>
      <c r="E49" s="261">
        <f t="shared" si="4"/>
        <v>0</v>
      </c>
      <c r="F49" s="262">
        <f>SUM(F50:F53)</f>
        <v>0</v>
      </c>
      <c r="G49" s="263">
        <f>SUM(G50:G53)</f>
        <v>0</v>
      </c>
      <c r="H49" s="263">
        <f>SUM(H50:H53)</f>
        <v>0</v>
      </c>
      <c r="I49" s="263">
        <f aca="true" t="shared" si="8" ref="I49:N49">SUM(I50:I53)</f>
        <v>0</v>
      </c>
      <c r="J49" s="263">
        <f t="shared" si="8"/>
        <v>0</v>
      </c>
      <c r="K49" s="263">
        <f t="shared" si="8"/>
        <v>0</v>
      </c>
      <c r="L49" s="263">
        <f t="shared" si="8"/>
        <v>0</v>
      </c>
      <c r="M49" s="263">
        <f t="shared" si="8"/>
        <v>0</v>
      </c>
      <c r="N49" s="263">
        <f t="shared" si="8"/>
        <v>0</v>
      </c>
      <c r="O49" s="364"/>
      <c r="P49" s="365"/>
      <c r="Q49" s="366">
        <f>SUM(Q50:Q52)</f>
        <v>0</v>
      </c>
      <c r="R49" s="367"/>
      <c r="S49" s="233"/>
      <c r="U49" s="11"/>
      <c r="AB49" s="413">
        <f>IF(AA48&gt;0,"Die Deckungsdifferenz ist in den zukünftigen Tarifen zu berücksichtigen; Zusätzlich steht Ihren Kunden auch die Verzinsung der Deckungsdifferenz zu.",IF(AA48&lt;0,"Zusätzlich steht Ihrem Unternehmen auch die kalkulatorische Verzinsung der Deckungsdifferenz zu.",""))</f>
      </c>
      <c r="AC49" s="414"/>
      <c r="AD49" s="414"/>
      <c r="AE49" s="414"/>
      <c r="AF49" s="414"/>
      <c r="AG49" s="378"/>
      <c r="AH49" s="11"/>
      <c r="AI49" s="11"/>
      <c r="AJ49" s="11"/>
      <c r="AK49" s="11"/>
      <c r="AL49" s="11"/>
      <c r="AM49" s="11"/>
      <c r="AN49" s="11"/>
      <c r="AO49" s="11"/>
      <c r="AP49" s="11"/>
      <c r="AQ49" s="11"/>
    </row>
    <row r="50" spans="1:43" ht="14.25" customHeight="1">
      <c r="A50" s="233"/>
      <c r="B50" s="379">
        <v>530.1</v>
      </c>
      <c r="C50" s="380" t="s">
        <v>156</v>
      </c>
      <c r="D50" s="260">
        <f t="shared" si="3"/>
        <v>0</v>
      </c>
      <c r="E50" s="261">
        <f t="shared" si="4"/>
        <v>0</v>
      </c>
      <c r="F50" s="262">
        <f>SUM(G50:M50)</f>
        <v>0</v>
      </c>
      <c r="G50" s="279">
        <v>0</v>
      </c>
      <c r="H50" s="280"/>
      <c r="I50" s="280"/>
      <c r="J50" s="280"/>
      <c r="K50" s="280"/>
      <c r="L50" s="280"/>
      <c r="M50" s="280"/>
      <c r="N50" s="281">
        <v>0</v>
      </c>
      <c r="O50" s="381"/>
      <c r="P50" s="382"/>
      <c r="Q50" s="383"/>
      <c r="R50" s="353"/>
      <c r="S50" s="233"/>
      <c r="U50" s="11"/>
      <c r="V50" s="406"/>
      <c r="W50" s="406"/>
      <c r="X50" s="155"/>
      <c r="Y50" s="55"/>
      <c r="Z50" s="221"/>
      <c r="AA50" s="156"/>
      <c r="AB50" s="415"/>
      <c r="AC50" s="415"/>
      <c r="AD50" s="415"/>
      <c r="AE50" s="415"/>
      <c r="AF50" s="415"/>
      <c r="AG50" s="377"/>
      <c r="AH50" s="11"/>
      <c r="AI50" s="11"/>
      <c r="AJ50" s="11"/>
      <c r="AK50" s="11"/>
      <c r="AL50" s="11"/>
      <c r="AM50" s="11"/>
      <c r="AN50" s="11"/>
      <c r="AO50" s="11"/>
      <c r="AP50" s="11"/>
      <c r="AQ50" s="11"/>
    </row>
    <row r="51" spans="1:43" ht="14.25" customHeight="1" thickBot="1">
      <c r="A51" s="233"/>
      <c r="B51" s="379">
        <v>530.2</v>
      </c>
      <c r="C51" s="380" t="s">
        <v>157</v>
      </c>
      <c r="D51" s="260">
        <f t="shared" si="3"/>
        <v>0</v>
      </c>
      <c r="E51" s="261">
        <f t="shared" si="4"/>
        <v>0</v>
      </c>
      <c r="F51" s="262">
        <f>SUM(G51:M51)</f>
        <v>0</v>
      </c>
      <c r="G51" s="279">
        <v>0</v>
      </c>
      <c r="H51" s="280"/>
      <c r="I51" s="280"/>
      <c r="J51" s="280"/>
      <c r="K51" s="280"/>
      <c r="L51" s="280"/>
      <c r="M51" s="280"/>
      <c r="N51" s="281">
        <v>0</v>
      </c>
      <c r="O51" s="381"/>
      <c r="P51" s="382"/>
      <c r="Q51" s="383"/>
      <c r="R51" s="353"/>
      <c r="S51" s="233"/>
      <c r="U51" s="11"/>
      <c r="V51" s="56"/>
      <c r="W51" s="56"/>
      <c r="X51" s="61"/>
      <c r="Y51" s="221"/>
      <c r="Z51" s="416"/>
      <c r="AA51" s="221"/>
      <c r="AB51" s="415"/>
      <c r="AC51" s="415"/>
      <c r="AD51" s="415"/>
      <c r="AE51" s="415"/>
      <c r="AF51" s="415"/>
      <c r="AG51" s="378"/>
      <c r="AH51" s="11"/>
      <c r="AI51" s="11"/>
      <c r="AJ51" s="11"/>
      <c r="AK51" s="11"/>
      <c r="AL51" s="11"/>
      <c r="AM51" s="11"/>
      <c r="AN51" s="11"/>
      <c r="AO51" s="11"/>
      <c r="AP51" s="11"/>
      <c r="AQ51" s="11"/>
    </row>
    <row r="52" spans="1:43" ht="15.75" thickBot="1">
      <c r="A52" s="233"/>
      <c r="B52" s="379">
        <v>530.3</v>
      </c>
      <c r="C52" s="380" t="s">
        <v>162</v>
      </c>
      <c r="D52" s="260">
        <f t="shared" si="3"/>
        <v>0</v>
      </c>
      <c r="E52" s="261">
        <f t="shared" si="4"/>
        <v>0</v>
      </c>
      <c r="F52" s="262">
        <f>SUM(G52:M52)</f>
        <v>0</v>
      </c>
      <c r="G52" s="279">
        <v>0</v>
      </c>
      <c r="H52" s="280"/>
      <c r="I52" s="280"/>
      <c r="J52" s="280"/>
      <c r="K52" s="280"/>
      <c r="L52" s="280"/>
      <c r="M52" s="280"/>
      <c r="N52" s="281">
        <v>0</v>
      </c>
      <c r="O52" s="381"/>
      <c r="P52" s="382"/>
      <c r="Q52" s="383"/>
      <c r="R52" s="266"/>
      <c r="S52" s="233"/>
      <c r="U52" s="11"/>
      <c r="V52" s="295"/>
      <c r="W52" s="296"/>
      <c r="X52" s="296" t="str">
        <f>"Zinssatz für das Jahr "&amp;$Y$14+2</f>
        <v>Zinssatz für das Jahr 2020</v>
      </c>
      <c r="Y52" s="297"/>
      <c r="Z52" s="297"/>
      <c r="AA52" s="417"/>
      <c r="AG52" s="377"/>
      <c r="AH52" s="11"/>
      <c r="AI52" s="11"/>
      <c r="AJ52" s="11"/>
      <c r="AK52" s="11"/>
      <c r="AL52" s="11"/>
      <c r="AM52" s="11"/>
      <c r="AN52" s="11"/>
      <c r="AO52" s="11"/>
      <c r="AP52" s="11"/>
      <c r="AQ52" s="11"/>
    </row>
    <row r="53" spans="1:43" ht="14.25" customHeight="1">
      <c r="A53" s="233"/>
      <c r="B53" s="379">
        <v>530.4</v>
      </c>
      <c r="C53" s="380" t="s">
        <v>146</v>
      </c>
      <c r="D53" s="260">
        <f>SUM(O53:Q53)+F53</f>
        <v>0</v>
      </c>
      <c r="E53" s="261">
        <f>SUM(O53:Q53)</f>
        <v>0</v>
      </c>
      <c r="F53" s="262">
        <f>SUM(G53:M53)</f>
        <v>0</v>
      </c>
      <c r="G53" s="279">
        <v>0</v>
      </c>
      <c r="H53" s="280"/>
      <c r="I53" s="280"/>
      <c r="J53" s="280"/>
      <c r="K53" s="280"/>
      <c r="L53" s="280"/>
      <c r="M53" s="280"/>
      <c r="N53" s="281">
        <v>0</v>
      </c>
      <c r="O53" s="381"/>
      <c r="P53" s="382"/>
      <c r="Q53" s="383"/>
      <c r="R53" s="266"/>
      <c r="S53" s="233"/>
      <c r="U53" s="331"/>
      <c r="AA53" s="404"/>
      <c r="AB53" s="418">
        <f>IF(OR(AND(AA48&lt;0,AA52&gt;Z51),AND(AA48&gt;0,AA52&lt;Z51)),"Ihr WACC entspricht nicht dem WACC gem. Art. 13 StromVV.","")</f>
      </c>
      <c r="AC53" s="418"/>
      <c r="AD53" s="418"/>
      <c r="AE53" s="418"/>
      <c r="AF53" s="418"/>
      <c r="AG53" s="378"/>
      <c r="AH53" s="11"/>
      <c r="AI53" s="11"/>
      <c r="AJ53" s="11"/>
      <c r="AK53" s="11"/>
      <c r="AL53" s="11"/>
      <c r="AM53" s="11"/>
      <c r="AN53" s="11"/>
      <c r="AO53" s="11"/>
      <c r="AP53" s="11"/>
      <c r="AQ53" s="11"/>
    </row>
    <row r="54" spans="1:43" ht="14.25" customHeight="1">
      <c r="A54" s="233"/>
      <c r="B54" s="233"/>
      <c r="C54" s="233"/>
      <c r="D54" s="326"/>
      <c r="E54" s="343"/>
      <c r="F54" s="344"/>
      <c r="G54" s="233"/>
      <c r="H54" s="233"/>
      <c r="I54" s="233"/>
      <c r="J54" s="233"/>
      <c r="K54" s="233"/>
      <c r="L54" s="233"/>
      <c r="M54" s="233"/>
      <c r="N54" s="345"/>
      <c r="O54" s="344"/>
      <c r="P54" s="326"/>
      <c r="Q54" s="233"/>
      <c r="R54" s="233"/>
      <c r="S54" s="233"/>
      <c r="U54" s="11"/>
      <c r="V54" s="15"/>
      <c r="W54" s="15"/>
      <c r="X54" s="15"/>
      <c r="Y54" s="207"/>
      <c r="Z54" s="207"/>
      <c r="AA54" s="207"/>
      <c r="AB54" s="418">
        <f>IF(AND(AA48&gt;0,AA52&lt;Z51),"Bei einer Überdeckung (Saldo zu Gunsten der Kunden) muss der kalk. Zinssatz 3.83% betragen (gemäss Festlegung des UVEK).","")</f>
      </c>
      <c r="AC54" s="415"/>
      <c r="AD54" s="415"/>
      <c r="AE54" s="415"/>
      <c r="AF54" s="415"/>
      <c r="AG54" s="377"/>
      <c r="AH54" s="11"/>
      <c r="AI54" s="11"/>
      <c r="AJ54" s="11"/>
      <c r="AK54" s="11"/>
      <c r="AL54" s="11"/>
      <c r="AM54" s="11"/>
      <c r="AN54" s="11"/>
      <c r="AO54" s="11"/>
      <c r="AP54" s="11"/>
      <c r="AQ54" s="11"/>
    </row>
    <row r="55" spans="1:43" ht="14.25" customHeight="1">
      <c r="A55" s="233"/>
      <c r="B55" s="327">
        <v>600</v>
      </c>
      <c r="C55" s="259" t="s">
        <v>163</v>
      </c>
      <c r="D55" s="260">
        <f aca="true" t="shared" si="9" ref="D55:M55">SUM(D56:D60)</f>
        <v>0</v>
      </c>
      <c r="E55" s="261">
        <f t="shared" si="9"/>
        <v>0</v>
      </c>
      <c r="F55" s="262">
        <f>SUM(F56:F60)</f>
        <v>0</v>
      </c>
      <c r="G55" s="263">
        <f>SUM(G56:G60)</f>
        <v>0</v>
      </c>
      <c r="H55" s="263">
        <f>SUM(H56:H60)</f>
        <v>0</v>
      </c>
      <c r="I55" s="263">
        <f t="shared" si="9"/>
        <v>0</v>
      </c>
      <c r="J55" s="263">
        <f t="shared" si="9"/>
        <v>0</v>
      </c>
      <c r="K55" s="263">
        <f t="shared" si="9"/>
        <v>0</v>
      </c>
      <c r="L55" s="263">
        <f t="shared" si="9"/>
        <v>0</v>
      </c>
      <c r="M55" s="263">
        <f t="shared" si="9"/>
        <v>0</v>
      </c>
      <c r="N55" s="264">
        <f>SUM(N56:N60)</f>
        <v>0</v>
      </c>
      <c r="O55" s="262">
        <f>SUM(O56:O60)</f>
        <v>0</v>
      </c>
      <c r="P55" s="260">
        <f>SUM(P56:P60)</f>
        <v>0</v>
      </c>
      <c r="Q55" s="265">
        <f>SUM(Q56:Q59)</f>
        <v>0</v>
      </c>
      <c r="R55" s="367"/>
      <c r="S55" s="285"/>
      <c r="U55" s="11"/>
      <c r="V55" s="15"/>
      <c r="W55" s="15"/>
      <c r="X55" s="15"/>
      <c r="Y55" s="207"/>
      <c r="Z55" s="207"/>
      <c r="AA55" s="207"/>
      <c r="AB55" s="418"/>
      <c r="AC55" s="415"/>
      <c r="AD55" s="415"/>
      <c r="AE55" s="415"/>
      <c r="AF55" s="415"/>
      <c r="AG55" s="378"/>
      <c r="AH55" s="11"/>
      <c r="AI55" s="11"/>
      <c r="AJ55" s="11"/>
      <c r="AK55" s="11"/>
      <c r="AL55" s="11"/>
      <c r="AM55" s="11"/>
      <c r="AN55" s="11"/>
      <c r="AO55" s="11"/>
      <c r="AP55" s="11"/>
      <c r="AQ55" s="11"/>
    </row>
    <row r="56" spans="1:52" s="276" customFormat="1" ht="14.25" customHeight="1">
      <c r="A56" s="233"/>
      <c r="B56" s="419" t="s">
        <v>164</v>
      </c>
      <c r="C56" s="420" t="s">
        <v>165</v>
      </c>
      <c r="D56" s="260">
        <f>SUM(O56:Q56)+F56</f>
        <v>0</v>
      </c>
      <c r="E56" s="261">
        <f>SUM(O56:Q56)</f>
        <v>0</v>
      </c>
      <c r="F56" s="262">
        <f>SUM(G56:M56)</f>
        <v>0</v>
      </c>
      <c r="G56" s="279">
        <v>0</v>
      </c>
      <c r="H56" s="280"/>
      <c r="I56" s="280"/>
      <c r="J56" s="280"/>
      <c r="K56" s="280"/>
      <c r="L56" s="280"/>
      <c r="M56" s="280"/>
      <c r="N56" s="281">
        <v>0</v>
      </c>
      <c r="O56" s="421"/>
      <c r="P56" s="422"/>
      <c r="Q56" s="423">
        <v>0</v>
      </c>
      <c r="R56" s="266"/>
      <c r="S56" s="285"/>
      <c r="T56" s="14"/>
      <c r="U56" s="11"/>
      <c r="V56" s="15"/>
      <c r="W56" s="15"/>
      <c r="X56" s="15"/>
      <c r="Y56" s="207"/>
      <c r="Z56" s="207"/>
      <c r="AA56" s="207"/>
      <c r="AB56" s="415"/>
      <c r="AC56" s="415"/>
      <c r="AD56" s="415"/>
      <c r="AE56" s="415"/>
      <c r="AF56" s="415"/>
      <c r="AH56" s="11"/>
      <c r="AI56" s="11"/>
      <c r="AJ56" s="11"/>
      <c r="AK56" s="11"/>
      <c r="AL56" s="11"/>
      <c r="AM56" s="11"/>
      <c r="AN56" s="11"/>
      <c r="AO56" s="11"/>
      <c r="AP56" s="11"/>
      <c r="AQ56" s="11"/>
      <c r="AR56" s="14"/>
      <c r="AS56" s="14"/>
      <c r="AT56" s="14"/>
      <c r="AU56" s="14"/>
      <c r="AV56" s="14"/>
      <c r="AW56" s="14"/>
      <c r="AX56" s="14"/>
      <c r="AY56" s="14"/>
      <c r="AZ56" s="14"/>
    </row>
    <row r="57" spans="1:52" ht="15" customHeight="1" thickBot="1">
      <c r="A57" s="233"/>
      <c r="B57" s="379">
        <v>600.2</v>
      </c>
      <c r="C57" s="380" t="s">
        <v>166</v>
      </c>
      <c r="D57" s="260">
        <f>SUM(O57:Q57)+F57</f>
        <v>0</v>
      </c>
      <c r="E57" s="261">
        <f>SUM(O57:Q57)</f>
        <v>0</v>
      </c>
      <c r="F57" s="262">
        <f>SUM(G57:M57)</f>
        <v>0</v>
      </c>
      <c r="G57" s="279">
        <v>0</v>
      </c>
      <c r="H57" s="280"/>
      <c r="I57" s="280"/>
      <c r="J57" s="280"/>
      <c r="K57" s="280"/>
      <c r="L57" s="280"/>
      <c r="M57" s="280"/>
      <c r="N57" s="281">
        <v>0</v>
      </c>
      <c r="O57" s="421"/>
      <c r="P57" s="422"/>
      <c r="Q57" s="423">
        <v>0</v>
      </c>
      <c r="R57" s="266"/>
      <c r="S57" s="285"/>
      <c r="V57" s="15" t="s">
        <v>0</v>
      </c>
      <c r="W57" s="15"/>
      <c r="X57" s="11"/>
      <c r="Y57" s="27" t="s">
        <v>68</v>
      </c>
      <c r="Z57" s="27">
        <v>2</v>
      </c>
      <c r="AA57" s="27">
        <v>3</v>
      </c>
      <c r="AB57" s="27">
        <v>4</v>
      </c>
      <c r="AC57" s="27">
        <v>5</v>
      </c>
      <c r="AD57" s="27">
        <v>6</v>
      </c>
      <c r="AE57" s="27">
        <v>7</v>
      </c>
      <c r="AF57" s="27">
        <v>8</v>
      </c>
      <c r="AG57" s="27">
        <v>9</v>
      </c>
      <c r="AH57" s="11"/>
      <c r="AI57" s="424"/>
      <c r="AO57" s="233"/>
      <c r="AP57" s="233"/>
      <c r="AQ57" s="233"/>
      <c r="AR57" s="276"/>
      <c r="AS57" s="276"/>
      <c r="AT57" s="276"/>
      <c r="AU57" s="276"/>
      <c r="AV57" s="276"/>
      <c r="AW57" s="276"/>
      <c r="AX57" s="276"/>
      <c r="AY57" s="276"/>
      <c r="AZ57" s="276"/>
    </row>
    <row r="58" spans="1:43" ht="26.25" thickBot="1">
      <c r="A58" s="233"/>
      <c r="B58" s="419">
        <v>600.3</v>
      </c>
      <c r="C58" s="420" t="s">
        <v>167</v>
      </c>
      <c r="D58" s="260">
        <f>SUM(O58:Q58)+F58</f>
        <v>0</v>
      </c>
      <c r="E58" s="261">
        <f>SUM(O58:Q58)</f>
        <v>0</v>
      </c>
      <c r="F58" s="262">
        <f>SUM(G58:M58)</f>
        <v>0</v>
      </c>
      <c r="G58" s="279">
        <v>0</v>
      </c>
      <c r="H58" s="280"/>
      <c r="I58" s="280"/>
      <c r="J58" s="280"/>
      <c r="K58" s="280"/>
      <c r="L58" s="280"/>
      <c r="M58" s="280"/>
      <c r="N58" s="281">
        <v>0</v>
      </c>
      <c r="O58" s="421"/>
      <c r="P58" s="382"/>
      <c r="Q58" s="383"/>
      <c r="R58" s="266" t="str">
        <f>"WACC Tarife "&amp;F14</f>
        <v>WACC Tarife 2018</v>
      </c>
      <c r="S58" s="285"/>
      <c r="T58" s="276"/>
      <c r="U58" s="233"/>
      <c r="V58" s="425"/>
      <c r="W58" s="426"/>
      <c r="X58" s="427"/>
      <c r="Y58" s="428" t="s">
        <v>69</v>
      </c>
      <c r="Z58" s="428" t="s">
        <v>70</v>
      </c>
      <c r="AA58" s="428" t="s">
        <v>71</v>
      </c>
      <c r="AB58" s="428" t="s">
        <v>72</v>
      </c>
      <c r="AC58" s="428" t="s">
        <v>71</v>
      </c>
      <c r="AD58" s="428" t="s">
        <v>73</v>
      </c>
      <c r="AE58" s="428" t="s">
        <v>74</v>
      </c>
      <c r="AF58" s="428" t="s">
        <v>75</v>
      </c>
      <c r="AG58" s="177"/>
      <c r="AH58" s="11"/>
      <c r="AI58" s="429"/>
      <c r="AJ58" s="233"/>
      <c r="AK58" s="233"/>
      <c r="AL58" s="233"/>
      <c r="AM58" s="233"/>
      <c r="AN58" s="233"/>
      <c r="AO58" s="11"/>
      <c r="AP58" s="11"/>
      <c r="AQ58" s="11"/>
    </row>
    <row r="59" spans="1:43" ht="15.75">
      <c r="A59" s="233"/>
      <c r="B59" s="419">
        <v>600.5</v>
      </c>
      <c r="C59" s="420" t="s">
        <v>168</v>
      </c>
      <c r="D59" s="260">
        <f>SUM(O59:Q59)+F59</f>
        <v>0</v>
      </c>
      <c r="E59" s="261">
        <f>SUM(O59:Q59)</f>
        <v>0</v>
      </c>
      <c r="F59" s="262">
        <f>SUM(G59:M59)</f>
        <v>0</v>
      </c>
      <c r="G59" s="279">
        <v>0</v>
      </c>
      <c r="H59" s="280"/>
      <c r="I59" s="280"/>
      <c r="J59" s="280"/>
      <c r="K59" s="280"/>
      <c r="L59" s="280"/>
      <c r="M59" s="280"/>
      <c r="N59" s="281">
        <v>0</v>
      </c>
      <c r="O59" s="381"/>
      <c r="P59" s="382"/>
      <c r="Q59" s="383"/>
      <c r="R59" s="266"/>
      <c r="S59" s="233"/>
      <c r="U59" s="11"/>
      <c r="V59" s="430"/>
      <c r="W59" s="426"/>
      <c r="X59" s="431"/>
      <c r="Y59" s="432"/>
      <c r="Z59" s="432"/>
      <c r="AA59" s="432"/>
      <c r="AB59" s="432"/>
      <c r="AC59" s="432"/>
      <c r="AD59" s="432"/>
      <c r="AE59" s="432"/>
      <c r="AF59" s="432"/>
      <c r="AG59" s="183"/>
      <c r="AH59" s="11"/>
      <c r="AI59" s="424"/>
      <c r="AJ59" s="11"/>
      <c r="AK59" s="11"/>
      <c r="AL59" s="11"/>
      <c r="AM59" s="11"/>
      <c r="AN59" s="11"/>
      <c r="AO59" s="11"/>
      <c r="AP59" s="11"/>
      <c r="AQ59" s="11"/>
    </row>
    <row r="60" spans="1:43" ht="14.25" customHeight="1">
      <c r="A60" s="233"/>
      <c r="B60" s="419">
        <v>600.6</v>
      </c>
      <c r="C60" s="420" t="s">
        <v>146</v>
      </c>
      <c r="D60" s="260">
        <f>SUM(O60:Q60)+F60</f>
        <v>0</v>
      </c>
      <c r="E60" s="261">
        <f>SUM(O60:Q60)</f>
        <v>0</v>
      </c>
      <c r="F60" s="262">
        <f>SUM(G60:M60)</f>
        <v>0</v>
      </c>
      <c r="G60" s="279">
        <v>0</v>
      </c>
      <c r="H60" s="280"/>
      <c r="I60" s="280"/>
      <c r="J60" s="280"/>
      <c r="K60" s="280"/>
      <c r="L60" s="280"/>
      <c r="M60" s="280"/>
      <c r="N60" s="281">
        <v>0</v>
      </c>
      <c r="O60" s="421"/>
      <c r="P60" s="422"/>
      <c r="Q60" s="383"/>
      <c r="R60" s="353"/>
      <c r="S60" s="433"/>
      <c r="U60" s="11"/>
      <c r="V60" s="430"/>
      <c r="W60" s="434"/>
      <c r="X60" s="431"/>
      <c r="Y60" s="182" t="str">
        <f>""&amp;Y14-1</f>
        <v>2017</v>
      </c>
      <c r="Z60" s="182" t="str">
        <f>""&amp;Y14&amp;" insgesamt"</f>
        <v>2018 insgesamt</v>
      </c>
      <c r="AA60" s="182"/>
      <c r="AB60" s="182" t="s">
        <v>76</v>
      </c>
      <c r="AC60" s="182" t="s">
        <v>77</v>
      </c>
      <c r="AD60" s="182" t="str">
        <f>"Tarife "&amp;Y14+1</f>
        <v>Tarife 2019</v>
      </c>
      <c r="AE60" s="182" t="s">
        <v>78</v>
      </c>
      <c r="AF60" s="182" t="str">
        <f>"Tarife "&amp;Y14+2</f>
        <v>Tarife 2020</v>
      </c>
      <c r="AG60" s="183"/>
      <c r="AH60" s="11"/>
      <c r="AI60" s="429"/>
      <c r="AJ60" s="11"/>
      <c r="AK60" s="11"/>
      <c r="AL60" s="11"/>
      <c r="AM60" s="11"/>
      <c r="AN60" s="11"/>
      <c r="AO60" s="11"/>
      <c r="AP60" s="11"/>
      <c r="AQ60" s="11"/>
    </row>
    <row r="61" spans="1:43" ht="14.25" customHeight="1" thickBot="1">
      <c r="A61" s="233"/>
      <c r="B61" s="233"/>
      <c r="C61" s="233"/>
      <c r="D61" s="326"/>
      <c r="E61" s="343"/>
      <c r="F61" s="344"/>
      <c r="G61" s="233"/>
      <c r="H61" s="233"/>
      <c r="I61" s="233"/>
      <c r="J61" s="233"/>
      <c r="K61" s="233"/>
      <c r="L61" s="233"/>
      <c r="M61" s="233"/>
      <c r="N61" s="345"/>
      <c r="O61" s="344"/>
      <c r="P61" s="326"/>
      <c r="Q61" s="233"/>
      <c r="R61" s="233"/>
      <c r="S61" s="233"/>
      <c r="U61" s="331"/>
      <c r="V61" s="430"/>
      <c r="W61" s="434"/>
      <c r="X61" s="431"/>
      <c r="Y61" s="182" t="s">
        <v>61</v>
      </c>
      <c r="Z61" s="182" t="s">
        <v>61</v>
      </c>
      <c r="AA61" s="182" t="s">
        <v>61</v>
      </c>
      <c r="AB61" s="182" t="s">
        <v>61</v>
      </c>
      <c r="AC61" s="182" t="s">
        <v>61</v>
      </c>
      <c r="AD61" s="182" t="s">
        <v>61</v>
      </c>
      <c r="AE61" s="182" t="s">
        <v>61</v>
      </c>
      <c r="AF61" s="182" t="s">
        <v>61</v>
      </c>
      <c r="AG61" s="183" t="s">
        <v>39</v>
      </c>
      <c r="AH61" s="11"/>
      <c r="AI61" s="424"/>
      <c r="AJ61" s="11"/>
      <c r="AK61" s="11"/>
      <c r="AL61" s="11"/>
      <c r="AM61" s="11"/>
      <c r="AN61" s="11"/>
      <c r="AO61" s="11"/>
      <c r="AP61" s="11"/>
      <c r="AQ61" s="11"/>
    </row>
    <row r="62" spans="1:43" ht="14.25" customHeight="1" thickBot="1">
      <c r="A62" s="233"/>
      <c r="B62" s="327">
        <v>700</v>
      </c>
      <c r="C62" s="259" t="s">
        <v>169</v>
      </c>
      <c r="D62" s="260">
        <f>SUM(D63:D64)</f>
        <v>0</v>
      </c>
      <c r="E62" s="261">
        <f>SUM(E63:E64)</f>
        <v>0</v>
      </c>
      <c r="F62" s="262">
        <f>SUM(F63:F65)</f>
        <v>0</v>
      </c>
      <c r="G62" s="263">
        <f>SUM(G63:G65)</f>
        <v>0</v>
      </c>
      <c r="H62" s="263">
        <f>SUM(H63:H65)</f>
        <v>0</v>
      </c>
      <c r="I62" s="263">
        <f aca="true" t="shared" si="10" ref="I62:N62">SUM(I63:I65)</f>
        <v>0</v>
      </c>
      <c r="J62" s="263">
        <f t="shared" si="10"/>
        <v>0</v>
      </c>
      <c r="K62" s="263">
        <f t="shared" si="10"/>
        <v>0</v>
      </c>
      <c r="L62" s="263">
        <f t="shared" si="10"/>
        <v>0</v>
      </c>
      <c r="M62" s="263">
        <f t="shared" si="10"/>
        <v>0</v>
      </c>
      <c r="N62" s="263">
        <f t="shared" si="10"/>
        <v>0</v>
      </c>
      <c r="O62" s="262">
        <f>SUM(O63:O64)</f>
        <v>0</v>
      </c>
      <c r="P62" s="260">
        <f>SUM(P63:P64)</f>
        <v>0</v>
      </c>
      <c r="Q62" s="265">
        <f>SUM(Q63:Q64)</f>
        <v>0</v>
      </c>
      <c r="R62" s="367"/>
      <c r="S62" s="285"/>
      <c r="U62" s="11"/>
      <c r="V62" s="435"/>
      <c r="W62" s="436"/>
      <c r="X62" s="437" t="s">
        <v>0</v>
      </c>
      <c r="Y62" s="188"/>
      <c r="Z62" s="438">
        <f>AA48</f>
        <v>0</v>
      </c>
      <c r="AA62" s="438">
        <f>Z62+Y62</f>
        <v>0</v>
      </c>
      <c r="AB62" s="438">
        <f>$AA$52*AA62</f>
        <v>0</v>
      </c>
      <c r="AC62" s="438">
        <f>AB62+AA62</f>
        <v>0</v>
      </c>
      <c r="AD62" s="188"/>
      <c r="AE62" s="438">
        <f>AD62+AC62</f>
        <v>0</v>
      </c>
      <c r="AF62" s="188">
        <f>-AE62/3</f>
        <v>0</v>
      </c>
      <c r="AG62" s="439"/>
      <c r="AH62" s="11"/>
      <c r="AI62" s="429"/>
      <c r="AJ62" s="11"/>
      <c r="AK62" s="11"/>
      <c r="AL62" s="11"/>
      <c r="AM62" s="11"/>
      <c r="AN62" s="11"/>
      <c r="AO62" s="11"/>
      <c r="AP62" s="11"/>
      <c r="AQ62" s="11"/>
    </row>
    <row r="63" spans="1:43" ht="14.25" customHeight="1">
      <c r="A63" s="233"/>
      <c r="B63" s="419">
        <v>700.1</v>
      </c>
      <c r="C63" s="420" t="s">
        <v>170</v>
      </c>
      <c r="D63" s="260">
        <f>SUM(O63:Q63)+F63</f>
        <v>0</v>
      </c>
      <c r="E63" s="261">
        <f>SUM(O63:Q63)</f>
        <v>0</v>
      </c>
      <c r="F63" s="262">
        <f>SUM(G63:M63)</f>
        <v>0</v>
      </c>
      <c r="G63" s="279">
        <v>0</v>
      </c>
      <c r="H63" s="280"/>
      <c r="I63" s="280"/>
      <c r="J63" s="280"/>
      <c r="K63" s="280"/>
      <c r="L63" s="280"/>
      <c r="M63" s="280"/>
      <c r="N63" s="281">
        <v>0</v>
      </c>
      <c r="O63" s="421"/>
      <c r="P63" s="422"/>
      <c r="Q63" s="423">
        <v>0</v>
      </c>
      <c r="R63" s="353"/>
      <c r="S63" s="285"/>
      <c r="U63" s="11"/>
      <c r="AG63" s="14"/>
      <c r="AH63" s="11"/>
      <c r="AI63" s="424"/>
      <c r="AJ63" s="11"/>
      <c r="AK63" s="11"/>
      <c r="AL63" s="11"/>
      <c r="AM63" s="11"/>
      <c r="AN63" s="11"/>
      <c r="AO63" s="11"/>
      <c r="AP63" s="11"/>
      <c r="AQ63" s="11"/>
    </row>
    <row r="64" spans="1:43" ht="14.25" customHeight="1">
      <c r="A64" s="233"/>
      <c r="B64" s="419">
        <v>700.2</v>
      </c>
      <c r="C64" s="420" t="s">
        <v>171</v>
      </c>
      <c r="D64" s="260">
        <f>SUM(O64:Q64)+F64</f>
        <v>0</v>
      </c>
      <c r="E64" s="261">
        <f>SUM(O64:Q64)</f>
        <v>0</v>
      </c>
      <c r="F64" s="262">
        <f>SUM(G64:M64)</f>
        <v>0</v>
      </c>
      <c r="G64" s="279">
        <v>0</v>
      </c>
      <c r="H64" s="280"/>
      <c r="I64" s="280"/>
      <c r="J64" s="280"/>
      <c r="K64" s="280"/>
      <c r="L64" s="280"/>
      <c r="M64" s="280"/>
      <c r="N64" s="281">
        <v>0</v>
      </c>
      <c r="O64" s="421"/>
      <c r="P64" s="422"/>
      <c r="Q64" s="423">
        <v>0</v>
      </c>
      <c r="R64" s="353"/>
      <c r="S64" s="285"/>
      <c r="U64" s="11"/>
      <c r="V64" s="15"/>
      <c r="W64" s="15"/>
      <c r="X64" s="75" t="str">
        <f>"Der für den Tarif "&amp;F14+2&amp;" anrechenbaren Wert gemäss Spalte 8 ist in die Kostenrechnung (Formular 3.3) Position 1000 einzufügen."</f>
        <v>Der für den Tarif 2020 anrechenbaren Wert gemäss Spalte 8 ist in die Kostenrechnung (Formular 3.3) Position 1000 einzufügen.</v>
      </c>
      <c r="Y64" s="15"/>
      <c r="Z64" s="207"/>
      <c r="AA64" s="207"/>
      <c r="AB64" s="242"/>
      <c r="AC64" s="207"/>
      <c r="AD64" s="207"/>
      <c r="AE64" s="207"/>
      <c r="AF64" s="207"/>
      <c r="AG64" s="19"/>
      <c r="AH64" s="11"/>
      <c r="AI64" s="429"/>
      <c r="AJ64" s="11"/>
      <c r="AK64" s="11"/>
      <c r="AL64" s="11"/>
      <c r="AM64" s="11"/>
      <c r="AN64" s="11"/>
      <c r="AO64" s="11"/>
      <c r="AP64" s="11"/>
      <c r="AQ64" s="11"/>
    </row>
    <row r="65" spans="1:43" ht="14.25" customHeight="1">
      <c r="A65" s="233"/>
      <c r="B65" s="379">
        <v>700.3</v>
      </c>
      <c r="C65" s="380" t="s">
        <v>172</v>
      </c>
      <c r="D65" s="260">
        <f>SUM(O65:Q65)+F65</f>
        <v>0</v>
      </c>
      <c r="E65" s="261">
        <f>SUM(O65:Q65)</f>
        <v>0</v>
      </c>
      <c r="F65" s="262">
        <f>SUM(G65:M65)</f>
        <v>0</v>
      </c>
      <c r="G65" s="279">
        <v>0</v>
      </c>
      <c r="H65" s="280"/>
      <c r="I65" s="280"/>
      <c r="J65" s="280"/>
      <c r="K65" s="280"/>
      <c r="L65" s="280"/>
      <c r="M65" s="280"/>
      <c r="N65" s="281">
        <v>0</v>
      </c>
      <c r="O65" s="421"/>
      <c r="P65" s="422"/>
      <c r="Q65" s="423">
        <v>0</v>
      </c>
      <c r="R65" s="266"/>
      <c r="S65" s="285"/>
      <c r="U65" s="11"/>
      <c r="V65" s="406"/>
      <c r="W65" s="406"/>
      <c r="Y65" s="221"/>
      <c r="Z65" s="221"/>
      <c r="AA65" s="221"/>
      <c r="AB65" s="440"/>
      <c r="AC65" s="440"/>
      <c r="AD65" s="440"/>
      <c r="AE65" s="440"/>
      <c r="AF65" s="440"/>
      <c r="AG65" s="19"/>
      <c r="AH65" s="11"/>
      <c r="AI65" s="424"/>
      <c r="AJ65" s="11"/>
      <c r="AK65" s="11"/>
      <c r="AL65" s="11"/>
      <c r="AM65" s="11"/>
      <c r="AN65" s="11"/>
      <c r="AO65" s="11"/>
      <c r="AP65" s="11"/>
      <c r="AQ65" s="11"/>
    </row>
    <row r="66" spans="1:52" s="276" customFormat="1" ht="14.25" customHeight="1">
      <c r="A66" s="441"/>
      <c r="B66" s="441"/>
      <c r="C66" s="441"/>
      <c r="D66" s="442"/>
      <c r="E66" s="443"/>
      <c r="F66" s="444"/>
      <c r="G66" s="445"/>
      <c r="H66" s="445"/>
      <c r="I66" s="445"/>
      <c r="J66" s="445"/>
      <c r="K66" s="445"/>
      <c r="L66" s="445"/>
      <c r="M66" s="445"/>
      <c r="N66" s="445"/>
      <c r="O66" s="446"/>
      <c r="P66" s="447"/>
      <c r="Q66" s="445"/>
      <c r="R66" s="445"/>
      <c r="S66" s="445"/>
      <c r="T66" s="14"/>
      <c r="U66" s="11"/>
      <c r="V66" s="406"/>
      <c r="W66" s="406"/>
      <c r="X66" s="14"/>
      <c r="Y66" s="55"/>
      <c r="Z66" s="221"/>
      <c r="AA66" s="156"/>
      <c r="AB66" s="407"/>
      <c r="AC66" s="407"/>
      <c r="AD66" s="407"/>
      <c r="AE66" s="407"/>
      <c r="AF66" s="407"/>
      <c r="AG66" s="19"/>
      <c r="AH66" s="11"/>
      <c r="AI66" s="429"/>
      <c r="AJ66" s="11"/>
      <c r="AK66" s="11"/>
      <c r="AL66" s="11"/>
      <c r="AM66" s="11"/>
      <c r="AN66" s="11"/>
      <c r="AO66" s="11"/>
      <c r="AP66" s="11"/>
      <c r="AQ66" s="11"/>
      <c r="AR66" s="14"/>
      <c r="AS66" s="14"/>
      <c r="AT66" s="14"/>
      <c r="AU66" s="14"/>
      <c r="AV66" s="14"/>
      <c r="AW66" s="14"/>
      <c r="AX66" s="14"/>
      <c r="AY66" s="14"/>
      <c r="AZ66" s="14"/>
    </row>
    <row r="67" spans="1:52" ht="14.25" customHeight="1">
      <c r="A67" s="233"/>
      <c r="B67" s="448" t="s">
        <v>173</v>
      </c>
      <c r="C67" s="449"/>
      <c r="D67" s="260">
        <f aca="true" t="shared" si="11" ref="D67:Q67">D22+D27+D34+D36+D38+D55+D62</f>
        <v>0</v>
      </c>
      <c r="E67" s="261">
        <f t="shared" si="11"/>
        <v>0</v>
      </c>
      <c r="F67" s="262">
        <f t="shared" si="11"/>
        <v>0</v>
      </c>
      <c r="G67" s="263">
        <f t="shared" si="11"/>
        <v>0</v>
      </c>
      <c r="H67" s="263">
        <f t="shared" si="11"/>
        <v>0</v>
      </c>
      <c r="I67" s="263">
        <f t="shared" si="11"/>
        <v>0</v>
      </c>
      <c r="J67" s="263">
        <f t="shared" si="11"/>
        <v>0</v>
      </c>
      <c r="K67" s="263">
        <f t="shared" si="11"/>
        <v>0</v>
      </c>
      <c r="L67" s="263">
        <f t="shared" si="11"/>
        <v>0</v>
      </c>
      <c r="M67" s="263">
        <f t="shared" si="11"/>
        <v>0</v>
      </c>
      <c r="N67" s="264">
        <f t="shared" si="11"/>
        <v>0</v>
      </c>
      <c r="O67" s="263">
        <f t="shared" si="11"/>
        <v>0</v>
      </c>
      <c r="P67" s="260">
        <f t="shared" si="11"/>
        <v>0</v>
      </c>
      <c r="Q67" s="450">
        <f t="shared" si="11"/>
        <v>0</v>
      </c>
      <c r="R67" s="367"/>
      <c r="S67" s="233"/>
      <c r="U67" s="11"/>
      <c r="V67" s="451" t="s">
        <v>39</v>
      </c>
      <c r="W67" s="61"/>
      <c r="X67" s="61"/>
      <c r="Y67" s="221"/>
      <c r="Z67" s="221"/>
      <c r="AA67" s="221"/>
      <c r="AB67" s="452"/>
      <c r="AC67" s="221"/>
      <c r="AD67" s="221"/>
      <c r="AE67" s="221"/>
      <c r="AF67" s="221"/>
      <c r="AG67" s="19"/>
      <c r="AH67" s="11"/>
      <c r="AI67" s="424"/>
      <c r="AJ67" s="11"/>
      <c r="AK67" s="11"/>
      <c r="AL67" s="11"/>
      <c r="AM67" s="11"/>
      <c r="AN67" s="11"/>
      <c r="AO67" s="233"/>
      <c r="AP67" s="233"/>
      <c r="AQ67" s="233"/>
      <c r="AR67" s="276"/>
      <c r="AS67" s="276"/>
      <c r="AT67" s="276"/>
      <c r="AU67" s="276"/>
      <c r="AV67" s="276"/>
      <c r="AW67" s="276"/>
      <c r="AX67" s="276"/>
      <c r="AY67" s="276"/>
      <c r="AZ67" s="276"/>
    </row>
    <row r="68" spans="1:43" ht="25.5">
      <c r="A68" s="233"/>
      <c r="B68" s="419">
        <v>750</v>
      </c>
      <c r="C68" s="380" t="s">
        <v>174</v>
      </c>
      <c r="D68" s="453">
        <f>F68+E68</f>
        <v>0</v>
      </c>
      <c r="E68" s="454">
        <f>SUM(O68:Q68)</f>
        <v>0</v>
      </c>
      <c r="F68" s="455">
        <f>SUM(G68:M68)</f>
        <v>0</v>
      </c>
      <c r="G68" s="456">
        <v>0</v>
      </c>
      <c r="H68" s="280"/>
      <c r="I68" s="280"/>
      <c r="J68" s="280"/>
      <c r="K68" s="280"/>
      <c r="L68" s="280"/>
      <c r="M68" s="280"/>
      <c r="N68" s="281">
        <v>0</v>
      </c>
      <c r="O68" s="421"/>
      <c r="P68" s="422"/>
      <c r="Q68" s="457"/>
      <c r="R68" s="353"/>
      <c r="S68" s="285"/>
      <c r="U68" s="11"/>
      <c r="V68" s="458"/>
      <c r="W68" s="459"/>
      <c r="X68" s="459"/>
      <c r="Y68" s="459"/>
      <c r="Z68" s="459"/>
      <c r="AA68" s="459"/>
      <c r="AB68" s="459"/>
      <c r="AC68" s="459"/>
      <c r="AD68" s="459"/>
      <c r="AE68" s="459"/>
      <c r="AF68" s="459"/>
      <c r="AG68" s="460"/>
      <c r="AH68" s="11"/>
      <c r="AI68" s="429"/>
      <c r="AJ68" s="11"/>
      <c r="AK68" s="11"/>
      <c r="AL68" s="11"/>
      <c r="AM68" s="11"/>
      <c r="AN68" s="11"/>
      <c r="AO68" s="11"/>
      <c r="AP68" s="11"/>
      <c r="AQ68" s="11"/>
    </row>
    <row r="69" spans="1:43" ht="14.25" customHeight="1">
      <c r="A69" s="233"/>
      <c r="B69" s="448" t="s">
        <v>175</v>
      </c>
      <c r="C69" s="449"/>
      <c r="D69" s="461">
        <f>D67-D68</f>
        <v>0</v>
      </c>
      <c r="E69" s="462">
        <f>E67-E68</f>
        <v>0</v>
      </c>
      <c r="F69" s="463">
        <f>F67+F68</f>
        <v>0</v>
      </c>
      <c r="G69" s="464">
        <f>G67+G68</f>
        <v>0</v>
      </c>
      <c r="H69" s="464">
        <f aca="true" t="shared" si="12" ref="H69:M69">H67+H68</f>
        <v>0</v>
      </c>
      <c r="I69" s="464">
        <f t="shared" si="12"/>
        <v>0</v>
      </c>
      <c r="J69" s="464">
        <f t="shared" si="12"/>
        <v>0</v>
      </c>
      <c r="K69" s="464">
        <f t="shared" si="12"/>
        <v>0</v>
      </c>
      <c r="L69" s="464">
        <f t="shared" si="12"/>
        <v>0</v>
      </c>
      <c r="M69" s="464">
        <f t="shared" si="12"/>
        <v>0</v>
      </c>
      <c r="N69" s="263">
        <f>N67+N68</f>
        <v>0</v>
      </c>
      <c r="O69" s="465">
        <f>O67-O68</f>
        <v>0</v>
      </c>
      <c r="P69" s="461">
        <f>P67-P68</f>
        <v>0</v>
      </c>
      <c r="Q69" s="465">
        <f>Q67-Q68</f>
        <v>0</v>
      </c>
      <c r="R69" s="466"/>
      <c r="S69" s="233"/>
      <c r="T69" s="276"/>
      <c r="U69" s="233"/>
      <c r="V69" s="467"/>
      <c r="W69" s="468"/>
      <c r="X69" s="468"/>
      <c r="Y69" s="468"/>
      <c r="Z69" s="468"/>
      <c r="AA69" s="468"/>
      <c r="AB69" s="468"/>
      <c r="AC69" s="468"/>
      <c r="AD69" s="468"/>
      <c r="AE69" s="468"/>
      <c r="AF69" s="468"/>
      <c r="AG69" s="469"/>
      <c r="AH69" s="11"/>
      <c r="AI69" s="424"/>
      <c r="AJ69" s="233"/>
      <c r="AK69" s="233"/>
      <c r="AL69" s="233"/>
      <c r="AM69" s="233"/>
      <c r="AN69" s="233"/>
      <c r="AO69" s="11"/>
      <c r="AP69" s="11"/>
      <c r="AQ69" s="11"/>
    </row>
    <row r="70" spans="1:43" ht="25.5" customHeight="1">
      <c r="A70" s="233"/>
      <c r="B70" s="233"/>
      <c r="C70" s="233"/>
      <c r="D70" s="326"/>
      <c r="E70" s="343"/>
      <c r="F70" s="344"/>
      <c r="G70" s="233"/>
      <c r="H70" s="233"/>
      <c r="I70" s="233"/>
      <c r="J70" s="233"/>
      <c r="K70" s="233"/>
      <c r="L70" s="233"/>
      <c r="M70" s="233"/>
      <c r="N70" s="345"/>
      <c r="O70" s="344"/>
      <c r="P70" s="326"/>
      <c r="Q70" s="233"/>
      <c r="R70" s="233"/>
      <c r="S70" s="233"/>
      <c r="U70" s="11"/>
      <c r="V70" s="470"/>
      <c r="W70" s="471"/>
      <c r="X70" s="471"/>
      <c r="Y70" s="471"/>
      <c r="Z70" s="471"/>
      <c r="AA70" s="471"/>
      <c r="AB70" s="471"/>
      <c r="AC70" s="471"/>
      <c r="AD70" s="471"/>
      <c r="AE70" s="471"/>
      <c r="AF70" s="471"/>
      <c r="AG70" s="472"/>
      <c r="AH70" s="11"/>
      <c r="AI70" s="429"/>
      <c r="AJ70" s="11"/>
      <c r="AK70" s="11"/>
      <c r="AL70" s="11"/>
      <c r="AM70" s="11"/>
      <c r="AN70" s="11"/>
      <c r="AO70" s="11"/>
      <c r="AP70" s="11"/>
      <c r="AQ70" s="11"/>
    </row>
    <row r="71" spans="1:43" ht="25.5" customHeight="1">
      <c r="A71" s="233"/>
      <c r="B71" s="327">
        <v>800</v>
      </c>
      <c r="C71" s="259" t="s">
        <v>176</v>
      </c>
      <c r="D71" s="260">
        <f aca="true" t="shared" si="13" ref="D71:P71">SUM(D72:D75)</f>
        <v>0</v>
      </c>
      <c r="E71" s="261">
        <f t="shared" si="13"/>
        <v>0</v>
      </c>
      <c r="F71" s="262">
        <f t="shared" si="13"/>
        <v>0</v>
      </c>
      <c r="G71" s="263">
        <f t="shared" si="13"/>
        <v>0</v>
      </c>
      <c r="H71" s="263">
        <f t="shared" si="13"/>
        <v>0</v>
      </c>
      <c r="I71" s="263">
        <f t="shared" si="13"/>
        <v>0</v>
      </c>
      <c r="J71" s="263">
        <f t="shared" si="13"/>
        <v>0</v>
      </c>
      <c r="K71" s="263">
        <f t="shared" si="13"/>
        <v>0</v>
      </c>
      <c r="L71" s="263">
        <f t="shared" si="13"/>
        <v>0</v>
      </c>
      <c r="M71" s="263">
        <f t="shared" si="13"/>
        <v>0</v>
      </c>
      <c r="N71" s="264">
        <f t="shared" si="13"/>
        <v>0</v>
      </c>
      <c r="O71" s="262">
        <f t="shared" si="13"/>
        <v>0</v>
      </c>
      <c r="P71" s="260">
        <f t="shared" si="13"/>
        <v>0</v>
      </c>
      <c r="Q71" s="265"/>
      <c r="R71" s="266"/>
      <c r="S71" s="233"/>
      <c r="U71" s="11"/>
      <c r="AG71" s="14"/>
      <c r="AH71" s="11"/>
      <c r="AI71" s="424"/>
      <c r="AJ71" s="11"/>
      <c r="AK71" s="11"/>
      <c r="AL71" s="11"/>
      <c r="AM71" s="11"/>
      <c r="AN71" s="11"/>
      <c r="AO71" s="11"/>
      <c r="AP71" s="11"/>
      <c r="AQ71" s="11"/>
    </row>
    <row r="72" spans="1:43" ht="25.5">
      <c r="A72" s="233"/>
      <c r="B72" s="419" t="s">
        <v>177</v>
      </c>
      <c r="C72" s="380" t="s">
        <v>178</v>
      </c>
      <c r="D72" s="260">
        <f>F72+E72</f>
        <v>0</v>
      </c>
      <c r="E72" s="261">
        <f>SUM(O72:Q72)</f>
        <v>0</v>
      </c>
      <c r="F72" s="262">
        <f>SUM(G72:M72)</f>
        <v>0</v>
      </c>
      <c r="G72" s="263">
        <v>0</v>
      </c>
      <c r="H72" s="473">
        <f aca="true" t="shared" si="14" ref="H72:N72">-H68</f>
        <v>0</v>
      </c>
      <c r="I72" s="473">
        <f t="shared" si="14"/>
        <v>0</v>
      </c>
      <c r="J72" s="473">
        <f t="shared" si="14"/>
        <v>0</v>
      </c>
      <c r="K72" s="473">
        <f t="shared" si="14"/>
        <v>0</v>
      </c>
      <c r="L72" s="473">
        <f t="shared" si="14"/>
        <v>0</v>
      </c>
      <c r="M72" s="473">
        <f t="shared" si="14"/>
        <v>0</v>
      </c>
      <c r="N72" s="264">
        <f t="shared" si="14"/>
        <v>0</v>
      </c>
      <c r="O72" s="262">
        <f>O68</f>
        <v>0</v>
      </c>
      <c r="P72" s="260">
        <f>P68</f>
        <v>0</v>
      </c>
      <c r="Q72" s="265"/>
      <c r="R72" s="266"/>
      <c r="S72" s="233"/>
      <c r="U72" s="11"/>
      <c r="V72" s="15"/>
      <c r="W72" s="15"/>
      <c r="X72" s="15"/>
      <c r="Y72" s="207"/>
      <c r="Z72" s="207"/>
      <c r="AA72" s="207"/>
      <c r="AB72" s="242"/>
      <c r="AC72" s="207"/>
      <c r="AD72" s="207"/>
      <c r="AE72" s="207"/>
      <c r="AF72" s="207"/>
      <c r="AG72" s="19"/>
      <c r="AH72" s="11"/>
      <c r="AI72" s="429"/>
      <c r="AJ72" s="11"/>
      <c r="AK72" s="11"/>
      <c r="AL72" s="11"/>
      <c r="AM72" s="11"/>
      <c r="AN72" s="11"/>
      <c r="AO72" s="11"/>
      <c r="AP72" s="11"/>
      <c r="AQ72" s="11"/>
    </row>
    <row r="73" spans="1:43" ht="28.5" customHeight="1">
      <c r="A73" s="233"/>
      <c r="B73" s="419" t="s">
        <v>179</v>
      </c>
      <c r="C73" s="380" t="s">
        <v>180</v>
      </c>
      <c r="D73" s="260">
        <f>F73+E73</f>
        <v>0</v>
      </c>
      <c r="E73" s="261">
        <f>SUM(O73:Q73)</f>
        <v>0</v>
      </c>
      <c r="F73" s="262">
        <f>SUM(G73:M73)</f>
        <v>0</v>
      </c>
      <c r="G73" s="279">
        <v>0</v>
      </c>
      <c r="H73" s="280"/>
      <c r="I73" s="280"/>
      <c r="J73" s="280"/>
      <c r="K73" s="280"/>
      <c r="L73" s="280"/>
      <c r="M73" s="280"/>
      <c r="N73" s="281">
        <v>0</v>
      </c>
      <c r="O73" s="421"/>
      <c r="P73" s="422"/>
      <c r="Q73" s="383"/>
      <c r="R73" s="266"/>
      <c r="S73" s="233"/>
      <c r="U73" s="11"/>
      <c r="AG73" s="14"/>
      <c r="AJ73" s="11"/>
      <c r="AK73" s="11"/>
      <c r="AL73" s="11"/>
      <c r="AM73" s="11"/>
      <c r="AN73" s="11"/>
      <c r="AO73" s="11"/>
      <c r="AP73" s="11"/>
      <c r="AQ73" s="11"/>
    </row>
    <row r="74" spans="1:43" ht="14.25" customHeight="1">
      <c r="A74" s="233"/>
      <c r="B74" s="419">
        <v>800.2</v>
      </c>
      <c r="C74" s="380" t="s">
        <v>181</v>
      </c>
      <c r="D74" s="260">
        <f>F74+E74</f>
        <v>0</v>
      </c>
      <c r="E74" s="261">
        <f>SUM(O74:Q74)</f>
        <v>0</v>
      </c>
      <c r="F74" s="262">
        <f>SUM(G74:M74)</f>
        <v>0</v>
      </c>
      <c r="G74" s="279">
        <v>0</v>
      </c>
      <c r="H74" s="280"/>
      <c r="I74" s="280"/>
      <c r="J74" s="280"/>
      <c r="K74" s="280"/>
      <c r="L74" s="280"/>
      <c r="M74" s="280"/>
      <c r="N74" s="281">
        <v>0</v>
      </c>
      <c r="O74" s="421"/>
      <c r="P74" s="382"/>
      <c r="Q74" s="383"/>
      <c r="R74" s="266"/>
      <c r="S74" s="233"/>
      <c r="U74" s="11"/>
      <c r="AG74" s="14"/>
      <c r="AJ74" s="11"/>
      <c r="AK74" s="11"/>
      <c r="AL74" s="11"/>
      <c r="AM74" s="11"/>
      <c r="AN74" s="11"/>
      <c r="AO74" s="11"/>
      <c r="AP74" s="11"/>
      <c r="AQ74" s="11"/>
    </row>
    <row r="75" spans="1:43" ht="14.25" customHeight="1">
      <c r="A75" s="233"/>
      <c r="B75" s="419">
        <v>800.3</v>
      </c>
      <c r="C75" s="380" t="s">
        <v>182</v>
      </c>
      <c r="D75" s="260">
        <f>F75+E75</f>
        <v>0</v>
      </c>
      <c r="E75" s="261">
        <f>SUM(O75:Q75)</f>
        <v>0</v>
      </c>
      <c r="F75" s="262">
        <f>SUM(G75:M75)</f>
        <v>0</v>
      </c>
      <c r="G75" s="279">
        <v>0</v>
      </c>
      <c r="H75" s="280"/>
      <c r="I75" s="280"/>
      <c r="J75" s="280"/>
      <c r="K75" s="280"/>
      <c r="L75" s="280"/>
      <c r="M75" s="280"/>
      <c r="N75" s="281">
        <v>0</v>
      </c>
      <c r="O75" s="421"/>
      <c r="P75" s="382"/>
      <c r="Q75" s="383"/>
      <c r="R75" s="266"/>
      <c r="S75" s="233"/>
      <c r="U75" s="11"/>
      <c r="AG75" s="14"/>
      <c r="AJ75" s="11"/>
      <c r="AK75" s="11"/>
      <c r="AL75" s="11"/>
      <c r="AM75" s="11"/>
      <c r="AN75" s="11"/>
      <c r="AO75" s="11"/>
      <c r="AP75" s="11"/>
      <c r="AQ75" s="11"/>
    </row>
    <row r="76" spans="1:43" ht="14.25" customHeight="1">
      <c r="A76" s="233"/>
      <c r="B76" s="344"/>
      <c r="C76" s="233"/>
      <c r="D76" s="326"/>
      <c r="E76" s="343"/>
      <c r="F76" s="344"/>
      <c r="G76" s="233"/>
      <c r="H76" s="233"/>
      <c r="I76" s="233"/>
      <c r="J76" s="233"/>
      <c r="K76" s="233"/>
      <c r="L76" s="233"/>
      <c r="M76" s="233"/>
      <c r="N76" s="345"/>
      <c r="O76" s="344"/>
      <c r="P76" s="326"/>
      <c r="Q76" s="233"/>
      <c r="R76" s="474"/>
      <c r="S76" s="233"/>
      <c r="U76" s="11"/>
      <c r="AG76" s="14"/>
      <c r="AJ76" s="11"/>
      <c r="AK76" s="11"/>
      <c r="AL76" s="11"/>
      <c r="AM76" s="11"/>
      <c r="AN76" s="11"/>
      <c r="AO76" s="11"/>
      <c r="AP76" s="11"/>
      <c r="AQ76" s="11"/>
    </row>
    <row r="77" spans="1:43" ht="14.25" customHeight="1">
      <c r="A77" s="233"/>
      <c r="B77" s="475" t="s">
        <v>183</v>
      </c>
      <c r="C77" s="476"/>
      <c r="D77" s="477">
        <f aca="true" t="shared" si="15" ref="D77:Q77">D69+D71</f>
        <v>0</v>
      </c>
      <c r="E77" s="462">
        <f t="shared" si="15"/>
        <v>0</v>
      </c>
      <c r="F77" s="475">
        <f t="shared" si="15"/>
        <v>0</v>
      </c>
      <c r="G77" s="478">
        <f t="shared" si="15"/>
        <v>0</v>
      </c>
      <c r="H77" s="478">
        <f t="shared" si="15"/>
        <v>0</v>
      </c>
      <c r="I77" s="478">
        <f t="shared" si="15"/>
        <v>0</v>
      </c>
      <c r="J77" s="478">
        <f t="shared" si="15"/>
        <v>0</v>
      </c>
      <c r="K77" s="478">
        <f t="shared" si="15"/>
        <v>0</v>
      </c>
      <c r="L77" s="478">
        <f t="shared" si="15"/>
        <v>0</v>
      </c>
      <c r="M77" s="478">
        <f t="shared" si="15"/>
        <v>0</v>
      </c>
      <c r="N77" s="479">
        <f>N69+N71</f>
        <v>0</v>
      </c>
      <c r="O77" s="475">
        <f t="shared" si="15"/>
        <v>0</v>
      </c>
      <c r="P77" s="477">
        <f t="shared" si="15"/>
        <v>0</v>
      </c>
      <c r="Q77" s="480">
        <f t="shared" si="15"/>
        <v>0</v>
      </c>
      <c r="R77" s="481"/>
      <c r="S77" s="285"/>
      <c r="U77" s="11"/>
      <c r="AG77" s="14"/>
      <c r="AJ77" s="11"/>
      <c r="AK77" s="11"/>
      <c r="AL77" s="11"/>
      <c r="AM77" s="11"/>
      <c r="AN77" s="11"/>
      <c r="AO77" s="11"/>
      <c r="AP77" s="11"/>
      <c r="AQ77" s="11"/>
    </row>
    <row r="78" spans="1:52" s="482" customFormat="1" ht="14.25" customHeight="1">
      <c r="A78" s="233"/>
      <c r="B78" s="233"/>
      <c r="C78" s="233"/>
      <c r="D78" s="326"/>
      <c r="E78" s="343"/>
      <c r="F78" s="344"/>
      <c r="G78" s="233"/>
      <c r="H78" s="233"/>
      <c r="I78" s="233"/>
      <c r="J78" s="233"/>
      <c r="K78" s="233"/>
      <c r="L78" s="233"/>
      <c r="M78" s="233"/>
      <c r="N78" s="345"/>
      <c r="O78" s="344"/>
      <c r="P78" s="326"/>
      <c r="Q78" s="233"/>
      <c r="R78" s="233"/>
      <c r="S78" s="233"/>
      <c r="T78" s="14"/>
      <c r="U78" s="331"/>
      <c r="AJ78" s="11"/>
      <c r="AK78" s="11"/>
      <c r="AL78" s="11"/>
      <c r="AM78" s="11"/>
      <c r="AN78" s="11"/>
      <c r="AO78" s="11"/>
      <c r="AP78" s="11"/>
      <c r="AQ78" s="11"/>
      <c r="AR78" s="14"/>
      <c r="AS78" s="14"/>
      <c r="AT78" s="14"/>
      <c r="AU78" s="14"/>
      <c r="AV78" s="14"/>
      <c r="AW78" s="14"/>
      <c r="AX78" s="14"/>
      <c r="AY78" s="14"/>
      <c r="AZ78" s="14"/>
    </row>
    <row r="79" spans="1:52" ht="14.25" customHeight="1">
      <c r="A79" s="233"/>
      <c r="B79" s="233"/>
      <c r="C79" s="233"/>
      <c r="D79" s="326"/>
      <c r="E79" s="343"/>
      <c r="F79" s="344"/>
      <c r="G79" s="233"/>
      <c r="H79" s="233"/>
      <c r="I79" s="233"/>
      <c r="J79" s="233"/>
      <c r="K79" s="233"/>
      <c r="L79" s="233"/>
      <c r="M79" s="233"/>
      <c r="N79" s="345"/>
      <c r="O79" s="344"/>
      <c r="P79" s="326"/>
      <c r="Q79" s="233"/>
      <c r="R79" s="233"/>
      <c r="S79" s="233"/>
      <c r="U79" s="11"/>
      <c r="AG79" s="14"/>
      <c r="AJ79" s="11"/>
      <c r="AK79" s="11"/>
      <c r="AL79" s="11"/>
      <c r="AM79" s="11"/>
      <c r="AN79" s="11"/>
      <c r="AO79" s="483"/>
      <c r="AP79" s="483"/>
      <c r="AQ79" s="483"/>
      <c r="AR79" s="482"/>
      <c r="AS79" s="482"/>
      <c r="AT79" s="482"/>
      <c r="AU79" s="482"/>
      <c r="AV79" s="482"/>
      <c r="AW79" s="482"/>
      <c r="AX79" s="482"/>
      <c r="AY79" s="482"/>
      <c r="AZ79" s="482"/>
    </row>
    <row r="80" spans="1:43" ht="14.25" customHeight="1">
      <c r="A80" s="233"/>
      <c r="B80" s="484">
        <v>900</v>
      </c>
      <c r="C80" s="259" t="s">
        <v>184</v>
      </c>
      <c r="D80" s="260">
        <f aca="true" t="shared" si="16" ref="D80:Q80">SUM(D81:D82)</f>
        <v>0</v>
      </c>
      <c r="E80" s="261">
        <f t="shared" si="16"/>
        <v>0</v>
      </c>
      <c r="F80" s="262">
        <f t="shared" si="16"/>
        <v>0</v>
      </c>
      <c r="G80" s="263">
        <f t="shared" si="16"/>
        <v>0</v>
      </c>
      <c r="H80" s="263">
        <f t="shared" si="16"/>
        <v>0</v>
      </c>
      <c r="I80" s="263">
        <f t="shared" si="16"/>
        <v>0</v>
      </c>
      <c r="J80" s="263">
        <f t="shared" si="16"/>
        <v>0</v>
      </c>
      <c r="K80" s="263">
        <f t="shared" si="16"/>
        <v>0</v>
      </c>
      <c r="L80" s="263">
        <f t="shared" si="16"/>
        <v>0</v>
      </c>
      <c r="M80" s="263">
        <f t="shared" si="16"/>
        <v>0</v>
      </c>
      <c r="N80" s="264">
        <f t="shared" si="16"/>
        <v>0</v>
      </c>
      <c r="O80" s="262">
        <f t="shared" si="16"/>
        <v>0</v>
      </c>
      <c r="P80" s="260">
        <f t="shared" si="16"/>
        <v>0</v>
      </c>
      <c r="Q80" s="265">
        <f t="shared" si="16"/>
        <v>0</v>
      </c>
      <c r="R80" s="367"/>
      <c r="S80" s="233"/>
      <c r="U80" s="11"/>
      <c r="AG80" s="14"/>
      <c r="AJ80" s="11"/>
      <c r="AK80" s="11"/>
      <c r="AL80" s="11"/>
      <c r="AM80" s="11"/>
      <c r="AN80" s="11"/>
      <c r="AO80" s="11"/>
      <c r="AP80" s="11"/>
      <c r="AQ80" s="11"/>
    </row>
    <row r="81" spans="1:43" ht="25.5" customHeight="1">
      <c r="A81" s="233"/>
      <c r="B81" s="419">
        <v>900.1</v>
      </c>
      <c r="C81" s="420" t="s">
        <v>185</v>
      </c>
      <c r="D81" s="260">
        <f>F81+E81</f>
        <v>0</v>
      </c>
      <c r="E81" s="261">
        <f>SUM(O81:Q81)</f>
        <v>0</v>
      </c>
      <c r="F81" s="262">
        <f>SUM(G81:M81)</f>
        <v>0</v>
      </c>
      <c r="G81" s="279">
        <v>0</v>
      </c>
      <c r="H81" s="280"/>
      <c r="I81" s="280"/>
      <c r="J81" s="280"/>
      <c r="K81" s="280"/>
      <c r="L81" s="280"/>
      <c r="M81" s="280"/>
      <c r="N81" s="281">
        <v>0</v>
      </c>
      <c r="O81" s="262"/>
      <c r="P81" s="260"/>
      <c r="Q81" s="265"/>
      <c r="R81" s="266"/>
      <c r="S81" s="233"/>
      <c r="T81" s="482"/>
      <c r="U81" s="482"/>
      <c r="AG81" s="14"/>
      <c r="AJ81" s="483"/>
      <c r="AK81" s="483"/>
      <c r="AL81" s="483"/>
      <c r="AM81" s="483"/>
      <c r="AN81" s="483"/>
      <c r="AO81" s="11"/>
      <c r="AP81" s="11"/>
      <c r="AQ81" s="11"/>
    </row>
    <row r="82" spans="1:43" ht="14.25" customHeight="1">
      <c r="A82" s="233"/>
      <c r="B82" s="419">
        <v>900.2</v>
      </c>
      <c r="C82" s="420" t="s">
        <v>186</v>
      </c>
      <c r="D82" s="260">
        <f>F82+E82</f>
        <v>0</v>
      </c>
      <c r="E82" s="261">
        <f>SUM(O82:Q82)</f>
        <v>0</v>
      </c>
      <c r="F82" s="262">
        <f>SUM(G82:M82)</f>
        <v>0</v>
      </c>
      <c r="G82" s="279">
        <v>0</v>
      </c>
      <c r="H82" s="280"/>
      <c r="I82" s="280"/>
      <c r="J82" s="280"/>
      <c r="K82" s="280"/>
      <c r="L82" s="280"/>
      <c r="M82" s="280"/>
      <c r="N82" s="281">
        <v>0</v>
      </c>
      <c r="O82" s="262"/>
      <c r="P82" s="260"/>
      <c r="Q82" s="265"/>
      <c r="R82" s="266"/>
      <c r="S82" s="485"/>
      <c r="AG82" s="14"/>
      <c r="AJ82" s="11"/>
      <c r="AK82" s="11"/>
      <c r="AL82" s="11"/>
      <c r="AM82" s="11"/>
      <c r="AN82" s="11"/>
      <c r="AO82" s="11"/>
      <c r="AP82" s="11"/>
      <c r="AQ82" s="11"/>
    </row>
    <row r="83" spans="1:43" ht="14.25" customHeight="1">
      <c r="A83" s="11"/>
      <c r="B83" s="11"/>
      <c r="C83" s="11"/>
      <c r="D83" s="231"/>
      <c r="E83" s="486"/>
      <c r="F83" s="230"/>
      <c r="G83" s="11"/>
      <c r="H83" s="11"/>
      <c r="I83" s="11"/>
      <c r="J83" s="11"/>
      <c r="K83" s="11"/>
      <c r="L83" s="11"/>
      <c r="M83" s="11"/>
      <c r="N83" s="229"/>
      <c r="O83" s="230"/>
      <c r="P83" s="231"/>
      <c r="Q83" s="11"/>
      <c r="R83" s="11"/>
      <c r="S83" s="11"/>
      <c r="AG83" s="14"/>
      <c r="AJ83" s="11"/>
      <c r="AK83" s="11"/>
      <c r="AL83" s="11"/>
      <c r="AM83" s="11"/>
      <c r="AN83" s="11"/>
      <c r="AO83" s="11"/>
      <c r="AP83" s="11"/>
      <c r="AQ83" s="11"/>
    </row>
    <row r="84" spans="1:43" ht="14.25" customHeight="1">
      <c r="A84" s="11"/>
      <c r="B84" s="11"/>
      <c r="C84" s="11"/>
      <c r="D84" s="231"/>
      <c r="E84" s="486"/>
      <c r="F84" s="230"/>
      <c r="G84" s="11"/>
      <c r="H84" s="11"/>
      <c r="I84" s="11"/>
      <c r="J84" s="11"/>
      <c r="K84" s="11"/>
      <c r="L84" s="11"/>
      <c r="M84" s="11"/>
      <c r="N84" s="229"/>
      <c r="O84" s="230"/>
      <c r="P84" s="231"/>
      <c r="Q84" s="11"/>
      <c r="R84" s="11"/>
      <c r="S84" s="11"/>
      <c r="V84" s="15"/>
      <c r="W84" s="15"/>
      <c r="X84" s="15"/>
      <c r="Y84" s="207"/>
      <c r="Z84" s="207"/>
      <c r="AA84" s="207"/>
      <c r="AB84" s="242"/>
      <c r="AC84" s="207"/>
      <c r="AD84" s="207"/>
      <c r="AE84" s="207"/>
      <c r="AF84" s="207"/>
      <c r="AG84" s="19"/>
      <c r="AH84" s="11"/>
      <c r="AI84" s="487"/>
      <c r="AJ84" s="11"/>
      <c r="AK84" s="11"/>
      <c r="AL84" s="11"/>
      <c r="AM84" s="11"/>
      <c r="AN84" s="11"/>
      <c r="AO84" s="11"/>
      <c r="AP84" s="11"/>
      <c r="AQ84" s="11"/>
    </row>
    <row r="85" spans="1:43" ht="14.25" customHeight="1" thickBot="1">
      <c r="A85" s="11"/>
      <c r="B85" s="488">
        <v>1000</v>
      </c>
      <c r="C85" s="489" t="s">
        <v>56</v>
      </c>
      <c r="D85" s="490">
        <f>SUM(O85:Q85)+F85</f>
        <v>0</v>
      </c>
      <c r="E85" s="491">
        <f>SUM(O85:Q85)</f>
        <v>0</v>
      </c>
      <c r="F85" s="492">
        <f>SUM(G85:M85)</f>
        <v>0</v>
      </c>
      <c r="G85" s="493">
        <v>0</v>
      </c>
      <c r="H85" s="494"/>
      <c r="I85" s="494"/>
      <c r="J85" s="494"/>
      <c r="K85" s="494"/>
      <c r="L85" s="494"/>
      <c r="M85" s="494"/>
      <c r="N85" s="495">
        <v>0</v>
      </c>
      <c r="O85" s="493"/>
      <c r="P85" s="496"/>
      <c r="Q85" s="497"/>
      <c r="R85" s="498"/>
      <c r="S85" s="11"/>
      <c r="V85" s="15"/>
      <c r="W85" s="15"/>
      <c r="X85" s="15"/>
      <c r="Y85" s="207"/>
      <c r="Z85" s="207"/>
      <c r="AA85" s="207"/>
      <c r="AB85" s="242"/>
      <c r="AC85" s="207"/>
      <c r="AD85" s="207"/>
      <c r="AE85" s="207"/>
      <c r="AF85" s="207"/>
      <c r="AG85" s="19"/>
      <c r="AH85" s="11"/>
      <c r="AI85" s="487"/>
      <c r="AJ85" s="11"/>
      <c r="AK85" s="11"/>
      <c r="AL85" s="11"/>
      <c r="AM85" s="11"/>
      <c r="AN85" s="11"/>
      <c r="AO85" s="11"/>
      <c r="AP85" s="11"/>
      <c r="AQ85" s="11"/>
    </row>
    <row r="86" spans="1:43" ht="14.25" customHeight="1">
      <c r="A86" s="11"/>
      <c r="B86" s="11"/>
      <c r="C86" s="11"/>
      <c r="D86" s="231"/>
      <c r="E86" s="486"/>
      <c r="F86" s="230"/>
      <c r="G86" s="11"/>
      <c r="H86" s="11"/>
      <c r="I86" s="11"/>
      <c r="J86" s="11"/>
      <c r="K86" s="11"/>
      <c r="L86" s="11"/>
      <c r="M86" s="11"/>
      <c r="N86" s="229"/>
      <c r="O86" s="230"/>
      <c r="P86" s="231"/>
      <c r="Q86" s="11"/>
      <c r="R86" s="11"/>
      <c r="S86" s="11"/>
      <c r="V86" s="15"/>
      <c r="W86" s="15"/>
      <c r="X86" s="15"/>
      <c r="Y86" s="207"/>
      <c r="Z86" s="207"/>
      <c r="AA86" s="207"/>
      <c r="AB86" s="242"/>
      <c r="AC86" s="207"/>
      <c r="AD86" s="207"/>
      <c r="AE86" s="207"/>
      <c r="AF86" s="207"/>
      <c r="AG86" s="19"/>
      <c r="AH86" s="11"/>
      <c r="AI86" s="487"/>
      <c r="AJ86" s="11"/>
      <c r="AK86" s="11"/>
      <c r="AL86" s="11"/>
      <c r="AM86" s="11"/>
      <c r="AN86" s="11"/>
      <c r="AO86" s="11"/>
      <c r="AP86" s="11"/>
      <c r="AQ86" s="11"/>
    </row>
    <row r="87" spans="1:43" ht="14.25" customHeight="1">
      <c r="A87" s="11"/>
      <c r="B87" s="499" t="s">
        <v>187</v>
      </c>
      <c r="C87" s="499"/>
      <c r="D87" s="231"/>
      <c r="E87" s="486"/>
      <c r="F87" s="230"/>
      <c r="G87" s="11"/>
      <c r="H87" s="11"/>
      <c r="I87" s="11"/>
      <c r="J87" s="11"/>
      <c r="K87" s="11"/>
      <c r="L87" s="11"/>
      <c r="M87" s="11"/>
      <c r="N87" s="229"/>
      <c r="O87" s="230"/>
      <c r="P87" s="231"/>
      <c r="Q87" s="11"/>
      <c r="R87" s="11"/>
      <c r="S87" s="11"/>
      <c r="AG87" s="14"/>
      <c r="AI87" s="11"/>
      <c r="AJ87" s="11"/>
      <c r="AK87" s="11"/>
      <c r="AL87" s="11"/>
      <c r="AM87" s="11"/>
      <c r="AN87" s="11"/>
      <c r="AO87" s="11"/>
      <c r="AP87" s="11"/>
      <c r="AQ87" s="11"/>
    </row>
    <row r="88" spans="1:43" ht="14.25" customHeight="1" thickBot="1">
      <c r="A88" s="11"/>
      <c r="B88" s="499"/>
      <c r="C88" s="499"/>
      <c r="D88" s="231"/>
      <c r="E88" s="486"/>
      <c r="F88" s="230"/>
      <c r="G88" s="11"/>
      <c r="H88" s="11"/>
      <c r="I88" s="11"/>
      <c r="J88" s="11"/>
      <c r="K88" s="11"/>
      <c r="L88" s="11"/>
      <c r="M88" s="11"/>
      <c r="N88" s="229"/>
      <c r="O88" s="230"/>
      <c r="P88" s="231"/>
      <c r="Q88" s="11"/>
      <c r="R88" s="11"/>
      <c r="S88" s="11"/>
      <c r="AG88" s="14"/>
      <c r="AH88" s="11"/>
      <c r="AI88" s="11"/>
      <c r="AJ88" s="11"/>
      <c r="AK88" s="11"/>
      <c r="AL88" s="11"/>
      <c r="AM88" s="11"/>
      <c r="AN88" s="11"/>
      <c r="AO88" s="11"/>
      <c r="AP88" s="11"/>
      <c r="AQ88" s="11"/>
    </row>
    <row r="89" spans="1:43" ht="26.25" customHeight="1" thickBot="1">
      <c r="A89" s="11"/>
      <c r="B89" s="117"/>
      <c r="C89" s="500" t="s">
        <v>188</v>
      </c>
      <c r="D89" s="501">
        <f>F89+E89</f>
        <v>0</v>
      </c>
      <c r="E89" s="502">
        <f>SUM(O89:Q89)</f>
        <v>0</v>
      </c>
      <c r="F89" s="500">
        <f>SUM(G89:M89)</f>
        <v>0</v>
      </c>
      <c r="G89" s="503">
        <f aca="true" t="shared" si="17" ref="G89:N89">G69+G80+G85</f>
        <v>0</v>
      </c>
      <c r="H89" s="503">
        <f t="shared" si="17"/>
        <v>0</v>
      </c>
      <c r="I89" s="503">
        <f t="shared" si="17"/>
        <v>0</v>
      </c>
      <c r="J89" s="503">
        <f t="shared" si="17"/>
        <v>0</v>
      </c>
      <c r="K89" s="503">
        <f t="shared" si="17"/>
        <v>0</v>
      </c>
      <c r="L89" s="503">
        <f t="shared" si="17"/>
        <v>0</v>
      </c>
      <c r="M89" s="503">
        <f t="shared" si="17"/>
        <v>0</v>
      </c>
      <c r="N89" s="504">
        <f t="shared" si="17"/>
        <v>0</v>
      </c>
      <c r="O89" s="500">
        <f>O69-O80</f>
        <v>0</v>
      </c>
      <c r="P89" s="501">
        <f>P69-P80</f>
        <v>0</v>
      </c>
      <c r="Q89" s="505">
        <f>Q69-Q80</f>
        <v>0</v>
      </c>
      <c r="R89" s="506" t="s">
        <v>189</v>
      </c>
      <c r="S89" s="11"/>
      <c r="U89" s="11"/>
      <c r="AG89" s="14"/>
      <c r="AI89" s="11"/>
      <c r="AJ89" s="11"/>
      <c r="AK89" s="11"/>
      <c r="AL89" s="11"/>
      <c r="AM89" s="11"/>
      <c r="AN89" s="11"/>
      <c r="AO89" s="11"/>
      <c r="AP89" s="11"/>
      <c r="AQ89" s="11"/>
    </row>
    <row r="90" spans="1:52" s="276" customFormat="1" ht="19.5" customHeight="1" thickBot="1">
      <c r="A90" s="11"/>
      <c r="B90" s="11"/>
      <c r="C90" s="500" t="s">
        <v>190</v>
      </c>
      <c r="D90" s="501"/>
      <c r="E90" s="502"/>
      <c r="F90" s="500">
        <f>F89-F34-F36-F85</f>
        <v>0</v>
      </c>
      <c r="G90" s="507"/>
      <c r="H90" s="503"/>
      <c r="I90" s="503"/>
      <c r="J90" s="503"/>
      <c r="K90" s="503"/>
      <c r="L90" s="503"/>
      <c r="M90" s="503"/>
      <c r="N90" s="504">
        <f>N89-N34-N36-N85</f>
        <v>0</v>
      </c>
      <c r="O90" s="500"/>
      <c r="P90" s="501"/>
      <c r="Q90" s="505">
        <f>Q70-Q81</f>
        <v>0</v>
      </c>
      <c r="R90" s="506"/>
      <c r="S90" s="11"/>
      <c r="T90" s="14"/>
      <c r="U90" s="11"/>
      <c r="AI90" s="11"/>
      <c r="AJ90" s="11"/>
      <c r="AK90" s="11"/>
      <c r="AL90" s="11"/>
      <c r="AM90" s="11"/>
      <c r="AN90" s="11"/>
      <c r="AO90" s="11"/>
      <c r="AP90" s="11"/>
      <c r="AQ90" s="11"/>
      <c r="AR90" s="14"/>
      <c r="AS90" s="14"/>
      <c r="AT90" s="14"/>
      <c r="AU90" s="14"/>
      <c r="AV90" s="14"/>
      <c r="AW90" s="14"/>
      <c r="AX90" s="14"/>
      <c r="AY90" s="14"/>
      <c r="AZ90" s="14"/>
    </row>
    <row r="91" spans="1:52" ht="6.75" customHeight="1">
      <c r="A91" s="11"/>
      <c r="B91" s="11"/>
      <c r="C91" s="11"/>
      <c r="D91" s="231"/>
      <c r="E91" s="486"/>
      <c r="F91" s="230"/>
      <c r="G91" s="11"/>
      <c r="H91" s="11"/>
      <c r="I91" s="11"/>
      <c r="J91" s="11"/>
      <c r="K91" s="11"/>
      <c r="L91" s="11"/>
      <c r="M91" s="11"/>
      <c r="N91" s="229"/>
      <c r="O91" s="230"/>
      <c r="P91" s="231"/>
      <c r="Q91" s="11"/>
      <c r="R91" s="11"/>
      <c r="S91" s="11"/>
      <c r="U91" s="11"/>
      <c r="AG91" s="14"/>
      <c r="AH91" s="11"/>
      <c r="AI91" s="11"/>
      <c r="AJ91" s="11"/>
      <c r="AK91" s="11"/>
      <c r="AL91" s="11"/>
      <c r="AM91" s="11"/>
      <c r="AN91" s="11"/>
      <c r="AO91" s="233"/>
      <c r="AP91" s="233"/>
      <c r="AQ91" s="233"/>
      <c r="AR91" s="276"/>
      <c r="AS91" s="276"/>
      <c r="AT91" s="276"/>
      <c r="AU91" s="276"/>
      <c r="AV91" s="276"/>
      <c r="AW91" s="276"/>
      <c r="AX91" s="276"/>
      <c r="AY91" s="276"/>
      <c r="AZ91" s="276"/>
    </row>
    <row r="92" spans="1:43" ht="14.25" customHeight="1">
      <c r="A92" s="11"/>
      <c r="B92" s="25" t="s">
        <v>79</v>
      </c>
      <c r="C92" s="11"/>
      <c r="D92" s="508"/>
      <c r="E92" s="509"/>
      <c r="F92" s="510"/>
      <c r="G92" s="11"/>
      <c r="H92" s="11"/>
      <c r="I92" s="11"/>
      <c r="J92" s="11"/>
      <c r="K92" s="11"/>
      <c r="L92" s="11"/>
      <c r="M92" s="11"/>
      <c r="N92" s="229"/>
      <c r="O92" s="230"/>
      <c r="P92" s="231"/>
      <c r="Q92" s="11"/>
      <c r="R92" s="11"/>
      <c r="S92" s="11"/>
      <c r="U92" s="11"/>
      <c r="V92" s="276"/>
      <c r="W92" s="276"/>
      <c r="X92" s="276"/>
      <c r="Y92" s="276"/>
      <c r="Z92" s="276"/>
      <c r="AA92" s="276"/>
      <c r="AB92" s="276"/>
      <c r="AC92" s="276"/>
      <c r="AD92" s="276"/>
      <c r="AE92" s="276"/>
      <c r="AF92" s="276"/>
      <c r="AG92" s="276"/>
      <c r="AH92" s="11"/>
      <c r="AI92" s="11"/>
      <c r="AJ92" s="11"/>
      <c r="AK92" s="11"/>
      <c r="AL92" s="11"/>
      <c r="AM92" s="11"/>
      <c r="AN92" s="11"/>
      <c r="AO92" s="11"/>
      <c r="AP92" s="11"/>
      <c r="AQ92" s="11"/>
    </row>
    <row r="93" spans="1:43" ht="31.5" customHeight="1">
      <c r="A93" s="11"/>
      <c r="B93" s="511"/>
      <c r="C93" s="512"/>
      <c r="D93" s="512"/>
      <c r="E93" s="512"/>
      <c r="F93" s="513"/>
      <c r="G93" s="11"/>
      <c r="H93" s="11"/>
      <c r="I93" s="11"/>
      <c r="J93" s="11"/>
      <c r="K93" s="11"/>
      <c r="L93" s="11"/>
      <c r="M93" s="11"/>
      <c r="N93" s="229"/>
      <c r="O93" s="11"/>
      <c r="P93" s="11"/>
      <c r="Q93" s="11"/>
      <c r="R93" s="11"/>
      <c r="S93" s="11"/>
      <c r="T93" s="276"/>
      <c r="U93" s="514"/>
      <c r="AG93" s="14"/>
      <c r="AH93" s="233"/>
      <c r="AI93" s="233"/>
      <c r="AJ93" s="233"/>
      <c r="AK93" s="233"/>
      <c r="AL93" s="233"/>
      <c r="AM93" s="233"/>
      <c r="AN93" s="233"/>
      <c r="AO93" s="11"/>
      <c r="AP93" s="11"/>
      <c r="AQ93" s="11"/>
    </row>
    <row r="94" spans="1:43" ht="14.25" customHeight="1">
      <c r="A94" s="11"/>
      <c r="B94" s="11"/>
      <c r="C94" s="11"/>
      <c r="D94" s="11"/>
      <c r="E94" s="11"/>
      <c r="F94" s="11"/>
      <c r="G94" s="11"/>
      <c r="H94" s="11"/>
      <c r="I94" s="11"/>
      <c r="J94" s="11"/>
      <c r="K94" s="11"/>
      <c r="L94" s="11"/>
      <c r="M94" s="11"/>
      <c r="N94" s="229"/>
      <c r="O94" s="11"/>
      <c r="P94" s="11"/>
      <c r="Q94" s="11"/>
      <c r="R94" s="11"/>
      <c r="S94" s="11"/>
      <c r="U94" s="11"/>
      <c r="AG94" s="14"/>
      <c r="AH94" s="11"/>
      <c r="AI94" s="11"/>
      <c r="AJ94" s="11"/>
      <c r="AK94" s="11"/>
      <c r="AL94" s="11"/>
      <c r="AM94" s="11"/>
      <c r="AN94" s="11"/>
      <c r="AO94" s="11"/>
      <c r="AP94" s="11"/>
      <c r="AQ94" s="11"/>
    </row>
    <row r="95" spans="1:43" ht="31.5" customHeight="1">
      <c r="A95" s="11"/>
      <c r="B95" s="11"/>
      <c r="C95" s="11"/>
      <c r="D95" s="11"/>
      <c r="E95" s="11"/>
      <c r="F95" s="11"/>
      <c r="G95" s="11"/>
      <c r="H95" s="11"/>
      <c r="I95" s="11"/>
      <c r="J95" s="11"/>
      <c r="K95" s="11"/>
      <c r="L95" s="11"/>
      <c r="M95" s="11"/>
      <c r="N95" s="229"/>
      <c r="O95" s="11"/>
      <c r="P95" s="11"/>
      <c r="Q95" s="11"/>
      <c r="R95" s="11"/>
      <c r="S95" s="11"/>
      <c r="U95" s="11"/>
      <c r="AG95" s="14"/>
      <c r="AH95" s="11"/>
      <c r="AI95" s="11"/>
      <c r="AJ95" s="11"/>
      <c r="AK95" s="11"/>
      <c r="AL95" s="11"/>
      <c r="AM95" s="11"/>
      <c r="AN95" s="11"/>
      <c r="AO95" s="11"/>
      <c r="AP95" s="11"/>
      <c r="AQ95" s="11"/>
    </row>
    <row r="96" spans="21:43" ht="15">
      <c r="U96" s="11"/>
      <c r="V96" s="15"/>
      <c r="W96" s="15"/>
      <c r="X96" s="25"/>
      <c r="Y96" s="226"/>
      <c r="Z96" s="207"/>
      <c r="AA96" s="207"/>
      <c r="AB96" s="242"/>
      <c r="AC96" s="207"/>
      <c r="AD96" s="207"/>
      <c r="AE96" s="207"/>
      <c r="AF96" s="207"/>
      <c r="AG96" s="19"/>
      <c r="AH96" s="11"/>
      <c r="AI96" s="11"/>
      <c r="AJ96" s="11"/>
      <c r="AK96" s="11"/>
      <c r="AL96" s="11"/>
      <c r="AM96" s="11"/>
      <c r="AN96" s="11"/>
      <c r="AO96" s="11"/>
      <c r="AP96" s="11"/>
      <c r="AQ96" s="11"/>
    </row>
    <row r="97" spans="22:43" ht="15">
      <c r="V97" s="61"/>
      <c r="W97" s="61"/>
      <c r="X97" s="61"/>
      <c r="Y97" s="515"/>
      <c r="Z97" s="221"/>
      <c r="AA97" s="221"/>
      <c r="AB97" s="452"/>
      <c r="AC97" s="221"/>
      <c r="AD97" s="515"/>
      <c r="AE97" s="221"/>
      <c r="AF97" s="221"/>
      <c r="AI97" s="11"/>
      <c r="AJ97" s="11"/>
      <c r="AK97" s="11"/>
      <c r="AL97" s="11"/>
      <c r="AM97" s="11"/>
      <c r="AN97" s="11"/>
      <c r="AO97" s="11"/>
      <c r="AP97" s="11"/>
      <c r="AQ97" s="11"/>
    </row>
    <row r="98" spans="21:43" ht="14.25">
      <c r="U98" s="516"/>
      <c r="V98" s="440"/>
      <c r="W98" s="440"/>
      <c r="X98" s="440"/>
      <c r="Y98" s="440"/>
      <c r="Z98" s="440"/>
      <c r="AA98" s="440"/>
      <c r="AB98" s="452"/>
      <c r="AC98" s="221"/>
      <c r="AD98" s="515"/>
      <c r="AE98" s="221"/>
      <c r="AF98" s="221"/>
      <c r="AI98" s="11"/>
      <c r="AJ98" s="11"/>
      <c r="AK98" s="11"/>
      <c r="AL98" s="11"/>
      <c r="AM98" s="11"/>
      <c r="AN98" s="11"/>
      <c r="AO98" s="11"/>
      <c r="AP98" s="11"/>
      <c r="AQ98" s="11"/>
    </row>
    <row r="99" spans="22:43" ht="14.25">
      <c r="V99" s="517"/>
      <c r="W99" s="362"/>
      <c r="X99" s="362"/>
      <c r="Y99" s="362"/>
      <c r="Z99" s="362"/>
      <c r="AA99" s="362"/>
      <c r="AB99" s="362"/>
      <c r="AC99" s="362"/>
      <c r="AD99" s="362"/>
      <c r="AE99" s="362"/>
      <c r="AF99" s="362"/>
      <c r="AG99" s="362"/>
      <c r="AI99" s="11"/>
      <c r="AJ99" s="11"/>
      <c r="AK99" s="11"/>
      <c r="AL99" s="11"/>
      <c r="AM99" s="11"/>
      <c r="AN99" s="11"/>
      <c r="AO99" s="11"/>
      <c r="AP99" s="11"/>
      <c r="AQ99" s="11"/>
    </row>
    <row r="100" spans="22:43" ht="15">
      <c r="V100" s="61"/>
      <c r="W100" s="61"/>
      <c r="X100" s="61"/>
      <c r="Y100" s="221"/>
      <c r="Z100" s="221"/>
      <c r="AA100" s="221"/>
      <c r="AB100" s="452"/>
      <c r="AC100" s="221"/>
      <c r="AD100" s="221"/>
      <c r="AE100" s="221"/>
      <c r="AF100" s="221"/>
      <c r="AI100" s="11"/>
      <c r="AJ100" s="11"/>
      <c r="AK100" s="11"/>
      <c r="AL100" s="11"/>
      <c r="AM100" s="11"/>
      <c r="AN100" s="11"/>
      <c r="AO100" s="11"/>
      <c r="AP100" s="11"/>
      <c r="AQ100" s="11"/>
    </row>
    <row r="101" spans="21:43" ht="15">
      <c r="U101" s="11"/>
      <c r="V101" s="15"/>
      <c r="W101" s="15"/>
      <c r="X101" s="15"/>
      <c r="Y101" s="207"/>
      <c r="Z101" s="207"/>
      <c r="AA101" s="207"/>
      <c r="AB101" s="242"/>
      <c r="AC101" s="207"/>
      <c r="AD101" s="207"/>
      <c r="AE101" s="207"/>
      <c r="AF101" s="207"/>
      <c r="AG101" s="19"/>
      <c r="AH101" s="11"/>
      <c r="AI101" s="11"/>
      <c r="AJ101" s="11"/>
      <c r="AK101" s="11"/>
      <c r="AL101" s="11"/>
      <c r="AM101" s="11"/>
      <c r="AN101" s="11"/>
      <c r="AO101" s="11"/>
      <c r="AP101" s="11"/>
      <c r="AQ101" s="11"/>
    </row>
    <row r="102" spans="21:43" ht="15">
      <c r="U102" s="11"/>
      <c r="V102" s="15"/>
      <c r="W102" s="15"/>
      <c r="X102" s="15"/>
      <c r="Y102" s="207"/>
      <c r="Z102" s="207"/>
      <c r="AA102" s="207"/>
      <c r="AB102" s="242"/>
      <c r="AC102" s="207"/>
      <c r="AD102" s="207"/>
      <c r="AE102" s="207"/>
      <c r="AF102" s="207"/>
      <c r="AG102" s="19"/>
      <c r="AH102" s="11"/>
      <c r="AI102" s="11"/>
      <c r="AJ102" s="11"/>
      <c r="AK102" s="11"/>
      <c r="AL102" s="11"/>
      <c r="AM102" s="11"/>
      <c r="AN102" s="11"/>
      <c r="AO102" s="11"/>
      <c r="AP102" s="11"/>
      <c r="AQ102" s="11"/>
    </row>
    <row r="103" spans="21:43" ht="15">
      <c r="U103" s="11"/>
      <c r="V103" s="15"/>
      <c r="W103" s="15"/>
      <c r="X103" s="15"/>
      <c r="Y103" s="207"/>
      <c r="Z103" s="207"/>
      <c r="AA103" s="207"/>
      <c r="AB103" s="242"/>
      <c r="AC103" s="207"/>
      <c r="AD103" s="207"/>
      <c r="AE103" s="207"/>
      <c r="AF103" s="207"/>
      <c r="AG103" s="19"/>
      <c r="AH103" s="11"/>
      <c r="AI103" s="11"/>
      <c r="AJ103" s="11"/>
      <c r="AK103" s="11"/>
      <c r="AL103" s="11"/>
      <c r="AM103" s="11"/>
      <c r="AN103" s="11"/>
      <c r="AO103" s="11"/>
      <c r="AP103" s="11"/>
      <c r="AQ103" s="11"/>
    </row>
    <row r="104" spans="21:43" ht="15">
      <c r="U104" s="11"/>
      <c r="V104" s="15"/>
      <c r="W104" s="15"/>
      <c r="X104" s="15"/>
      <c r="Y104" s="207"/>
      <c r="Z104" s="207"/>
      <c r="AA104" s="207"/>
      <c r="AB104" s="242"/>
      <c r="AC104" s="207"/>
      <c r="AD104" s="207"/>
      <c r="AE104" s="207"/>
      <c r="AF104" s="207"/>
      <c r="AG104" s="19"/>
      <c r="AH104" s="11"/>
      <c r="AI104" s="11"/>
      <c r="AJ104" s="11"/>
      <c r="AK104" s="11"/>
      <c r="AL104" s="11"/>
      <c r="AM104" s="11"/>
      <c r="AN104" s="11"/>
      <c r="AO104" s="11"/>
      <c r="AP104" s="11"/>
      <c r="AQ104" s="11"/>
    </row>
    <row r="105" spans="21:43" ht="15">
      <c r="U105" s="11"/>
      <c r="V105" s="15"/>
      <c r="W105" s="15"/>
      <c r="X105" s="15"/>
      <c r="Y105" s="207"/>
      <c r="Z105" s="207"/>
      <c r="AA105" s="207"/>
      <c r="AB105" s="242"/>
      <c r="AC105" s="207"/>
      <c r="AD105" s="207"/>
      <c r="AE105" s="207"/>
      <c r="AF105" s="207"/>
      <c r="AG105" s="19"/>
      <c r="AH105" s="11"/>
      <c r="AI105" s="11"/>
      <c r="AJ105" s="11"/>
      <c r="AK105" s="11"/>
      <c r="AL105" s="11"/>
      <c r="AM105" s="11"/>
      <c r="AN105" s="11"/>
      <c r="AO105" s="11"/>
      <c r="AP105" s="11"/>
      <c r="AQ105" s="11"/>
    </row>
    <row r="106" spans="21:43" ht="15">
      <c r="U106" s="11"/>
      <c r="V106" s="15"/>
      <c r="W106" s="15"/>
      <c r="X106" s="15"/>
      <c r="Y106" s="207"/>
      <c r="Z106" s="207"/>
      <c r="AA106" s="207"/>
      <c r="AB106" s="242"/>
      <c r="AC106" s="207"/>
      <c r="AD106" s="207"/>
      <c r="AE106" s="207"/>
      <c r="AF106" s="207"/>
      <c r="AG106" s="19"/>
      <c r="AH106" s="11"/>
      <c r="AI106" s="11"/>
      <c r="AJ106" s="11"/>
      <c r="AK106" s="11"/>
      <c r="AL106" s="11"/>
      <c r="AM106" s="11"/>
      <c r="AN106" s="11"/>
      <c r="AO106" s="11"/>
      <c r="AP106" s="11"/>
      <c r="AQ106" s="11"/>
    </row>
    <row r="107" spans="21:43" ht="15">
      <c r="U107" s="11"/>
      <c r="V107" s="15"/>
      <c r="W107" s="15"/>
      <c r="X107" s="15"/>
      <c r="Y107" s="207"/>
      <c r="Z107" s="207"/>
      <c r="AA107" s="207"/>
      <c r="AB107" s="242"/>
      <c r="AC107" s="207"/>
      <c r="AD107" s="207"/>
      <c r="AE107" s="207"/>
      <c r="AF107" s="207"/>
      <c r="AG107" s="19"/>
      <c r="AH107" s="11"/>
      <c r="AI107" s="11"/>
      <c r="AJ107" s="11"/>
      <c r="AK107" s="11"/>
      <c r="AL107" s="11"/>
      <c r="AM107" s="11"/>
      <c r="AN107" s="11"/>
      <c r="AO107" s="11"/>
      <c r="AP107" s="11"/>
      <c r="AQ107" s="11"/>
    </row>
    <row r="108" spans="21:43" ht="15">
      <c r="U108" s="11"/>
      <c r="V108" s="15"/>
      <c r="W108" s="15"/>
      <c r="X108" s="15"/>
      <c r="Y108" s="207"/>
      <c r="Z108" s="207"/>
      <c r="AA108" s="207"/>
      <c r="AB108" s="242"/>
      <c r="AC108" s="207"/>
      <c r="AD108" s="207"/>
      <c r="AE108" s="207"/>
      <c r="AF108" s="207"/>
      <c r="AG108" s="19"/>
      <c r="AH108" s="11"/>
      <c r="AI108" s="11"/>
      <c r="AJ108" s="11"/>
      <c r="AK108" s="11"/>
      <c r="AL108" s="11"/>
      <c r="AM108" s="11"/>
      <c r="AN108" s="11"/>
      <c r="AO108" s="11"/>
      <c r="AP108" s="11"/>
      <c r="AQ108" s="11"/>
    </row>
    <row r="109" spans="21:43" ht="15">
      <c r="U109" s="11"/>
      <c r="V109" s="15"/>
      <c r="W109" s="15"/>
      <c r="X109" s="15"/>
      <c r="Y109" s="207"/>
      <c r="Z109" s="207"/>
      <c r="AA109" s="207"/>
      <c r="AB109" s="242"/>
      <c r="AC109" s="207"/>
      <c r="AD109" s="207"/>
      <c r="AE109" s="207"/>
      <c r="AF109" s="207"/>
      <c r="AG109" s="19"/>
      <c r="AH109" s="11"/>
      <c r="AI109" s="11"/>
      <c r="AJ109" s="11"/>
      <c r="AK109" s="11"/>
      <c r="AL109" s="11"/>
      <c r="AM109" s="11"/>
      <c r="AN109" s="11"/>
      <c r="AO109" s="11"/>
      <c r="AP109" s="11"/>
      <c r="AQ109" s="11"/>
    </row>
    <row r="110" spans="21:43" ht="15">
      <c r="U110" s="11"/>
      <c r="V110" s="15"/>
      <c r="W110" s="15"/>
      <c r="X110" s="15"/>
      <c r="Y110" s="207"/>
      <c r="Z110" s="207"/>
      <c r="AA110" s="207"/>
      <c r="AB110" s="242"/>
      <c r="AC110" s="207"/>
      <c r="AD110" s="207"/>
      <c r="AE110" s="207"/>
      <c r="AF110" s="207"/>
      <c r="AG110" s="19"/>
      <c r="AH110" s="11"/>
      <c r="AI110" s="11"/>
      <c r="AJ110" s="11"/>
      <c r="AK110" s="11"/>
      <c r="AL110" s="11"/>
      <c r="AM110" s="11"/>
      <c r="AN110" s="11"/>
      <c r="AO110" s="11"/>
      <c r="AP110" s="11"/>
      <c r="AQ110" s="11"/>
    </row>
    <row r="111" spans="21:43" ht="15">
      <c r="U111" s="11"/>
      <c r="V111" s="15"/>
      <c r="W111" s="15"/>
      <c r="X111" s="15"/>
      <c r="Y111" s="207"/>
      <c r="Z111" s="207"/>
      <c r="AA111" s="207"/>
      <c r="AB111" s="242"/>
      <c r="AC111" s="207"/>
      <c r="AD111" s="207"/>
      <c r="AE111" s="207"/>
      <c r="AF111" s="207"/>
      <c r="AG111" s="19"/>
      <c r="AH111" s="11"/>
      <c r="AI111" s="11"/>
      <c r="AJ111" s="11"/>
      <c r="AK111" s="11"/>
      <c r="AL111" s="11"/>
      <c r="AM111" s="11"/>
      <c r="AN111" s="11"/>
      <c r="AO111" s="11"/>
      <c r="AP111" s="11"/>
      <c r="AQ111" s="11"/>
    </row>
    <row r="112" spans="21:43" ht="15">
      <c r="U112" s="11"/>
      <c r="V112" s="15"/>
      <c r="W112" s="15"/>
      <c r="X112" s="15"/>
      <c r="Y112" s="207"/>
      <c r="Z112" s="207"/>
      <c r="AA112" s="207"/>
      <c r="AB112" s="242"/>
      <c r="AC112" s="207"/>
      <c r="AD112" s="207"/>
      <c r="AE112" s="207"/>
      <c r="AF112" s="207"/>
      <c r="AG112" s="19"/>
      <c r="AH112" s="11"/>
      <c r="AI112" s="11"/>
      <c r="AJ112" s="11"/>
      <c r="AK112" s="11"/>
      <c r="AL112" s="11"/>
      <c r="AM112" s="11"/>
      <c r="AN112" s="11"/>
      <c r="AO112" s="11"/>
      <c r="AP112" s="11"/>
      <c r="AQ112" s="11"/>
    </row>
    <row r="113" spans="21:43" ht="15">
      <c r="U113" s="11"/>
      <c r="V113" s="15"/>
      <c r="W113" s="15"/>
      <c r="X113" s="15"/>
      <c r="Y113" s="207"/>
      <c r="Z113" s="207"/>
      <c r="AA113" s="207"/>
      <c r="AB113" s="242"/>
      <c r="AC113" s="207"/>
      <c r="AD113" s="207"/>
      <c r="AE113" s="207"/>
      <c r="AF113" s="207"/>
      <c r="AG113" s="19"/>
      <c r="AH113" s="11"/>
      <c r="AI113" s="11"/>
      <c r="AJ113" s="11"/>
      <c r="AK113" s="11"/>
      <c r="AL113" s="11"/>
      <c r="AM113" s="11"/>
      <c r="AN113" s="11"/>
      <c r="AO113" s="11"/>
      <c r="AP113" s="11"/>
      <c r="AQ113" s="11"/>
    </row>
    <row r="114" spans="21:43" ht="15">
      <c r="U114" s="11"/>
      <c r="V114" s="15"/>
      <c r="W114" s="15"/>
      <c r="X114" s="15"/>
      <c r="Y114" s="207"/>
      <c r="Z114" s="207"/>
      <c r="AA114" s="207"/>
      <c r="AB114" s="242"/>
      <c r="AC114" s="207"/>
      <c r="AD114" s="207"/>
      <c r="AE114" s="207"/>
      <c r="AF114" s="207"/>
      <c r="AG114" s="19"/>
      <c r="AH114" s="11"/>
      <c r="AI114" s="11"/>
      <c r="AJ114" s="11"/>
      <c r="AK114" s="11"/>
      <c r="AL114" s="11"/>
      <c r="AM114" s="11"/>
      <c r="AN114" s="11"/>
      <c r="AO114" s="11"/>
      <c r="AP114" s="11"/>
      <c r="AQ114" s="11"/>
    </row>
    <row r="115" spans="21:43" ht="24.75" customHeight="1">
      <c r="U115" s="11"/>
      <c r="V115" s="15"/>
      <c r="W115" s="15"/>
      <c r="X115" s="15"/>
      <c r="Y115" s="207"/>
      <c r="Z115" s="207"/>
      <c r="AA115" s="207"/>
      <c r="AB115" s="242"/>
      <c r="AC115" s="207"/>
      <c r="AD115" s="207"/>
      <c r="AE115" s="207"/>
      <c r="AF115" s="207"/>
      <c r="AG115" s="19"/>
      <c r="AH115" s="11"/>
      <c r="AI115" s="11"/>
      <c r="AJ115" s="11"/>
      <c r="AK115" s="11"/>
      <c r="AL115" s="11"/>
      <c r="AM115" s="11"/>
      <c r="AN115" s="11"/>
      <c r="AO115" s="11"/>
      <c r="AP115" s="11"/>
      <c r="AQ115" s="11"/>
    </row>
    <row r="116" spans="21:43" ht="24.75" customHeight="1">
      <c r="U116" s="11"/>
      <c r="V116" s="15"/>
      <c r="W116" s="15"/>
      <c r="X116" s="15"/>
      <c r="Y116" s="207"/>
      <c r="Z116" s="207"/>
      <c r="AA116" s="207"/>
      <c r="AB116" s="242"/>
      <c r="AC116" s="207"/>
      <c r="AD116" s="207"/>
      <c r="AE116" s="207"/>
      <c r="AF116" s="207"/>
      <c r="AG116" s="19"/>
      <c r="AH116" s="11"/>
      <c r="AI116" s="11"/>
      <c r="AJ116" s="11"/>
      <c r="AK116" s="11"/>
      <c r="AL116" s="11"/>
      <c r="AM116" s="11"/>
      <c r="AN116" s="11"/>
      <c r="AO116" s="11"/>
      <c r="AP116" s="11"/>
      <c r="AQ116" s="11"/>
    </row>
    <row r="117" spans="21:43" ht="24.75" customHeight="1">
      <c r="U117" s="11"/>
      <c r="V117" s="15"/>
      <c r="W117" s="15"/>
      <c r="X117" s="15"/>
      <c r="Y117" s="207"/>
      <c r="Z117" s="207"/>
      <c r="AA117" s="207"/>
      <c r="AB117" s="242"/>
      <c r="AC117" s="207"/>
      <c r="AD117" s="207"/>
      <c r="AE117" s="207"/>
      <c r="AF117" s="207"/>
      <c r="AG117" s="19"/>
      <c r="AH117" s="11"/>
      <c r="AI117" s="11"/>
      <c r="AJ117" s="11"/>
      <c r="AK117" s="11"/>
      <c r="AL117" s="11"/>
      <c r="AM117" s="11"/>
      <c r="AN117" s="11"/>
      <c r="AO117" s="11"/>
      <c r="AP117" s="11"/>
      <c r="AQ117" s="11"/>
    </row>
    <row r="118" spans="21:43" ht="24.75" customHeight="1">
      <c r="U118" s="11"/>
      <c r="V118" s="15"/>
      <c r="W118" s="15"/>
      <c r="X118" s="15"/>
      <c r="Y118" s="207"/>
      <c r="Z118" s="207"/>
      <c r="AA118" s="207"/>
      <c r="AB118" s="242"/>
      <c r="AC118" s="207"/>
      <c r="AD118" s="207"/>
      <c r="AE118" s="207"/>
      <c r="AF118" s="207"/>
      <c r="AG118" s="19"/>
      <c r="AH118" s="11"/>
      <c r="AI118" s="11"/>
      <c r="AJ118" s="11"/>
      <c r="AK118" s="11"/>
      <c r="AL118" s="11"/>
      <c r="AM118" s="11"/>
      <c r="AN118" s="11"/>
      <c r="AO118" s="11"/>
      <c r="AP118" s="11"/>
      <c r="AQ118" s="11"/>
    </row>
    <row r="119" spans="21:43" ht="24.75" customHeight="1">
      <c r="U119" s="11"/>
      <c r="V119" s="15"/>
      <c r="W119" s="15"/>
      <c r="X119" s="15"/>
      <c r="Y119" s="207"/>
      <c r="Z119" s="207"/>
      <c r="AA119" s="207"/>
      <c r="AB119" s="242"/>
      <c r="AC119" s="207"/>
      <c r="AD119" s="207"/>
      <c r="AE119" s="207"/>
      <c r="AF119" s="207"/>
      <c r="AG119" s="19"/>
      <c r="AH119" s="11"/>
      <c r="AI119" s="11"/>
      <c r="AJ119" s="11"/>
      <c r="AK119" s="11"/>
      <c r="AL119" s="11"/>
      <c r="AM119" s="11"/>
      <c r="AN119" s="11"/>
      <c r="AO119" s="11"/>
      <c r="AP119" s="11"/>
      <c r="AQ119" s="11"/>
    </row>
    <row r="120" spans="21:43" ht="24.75" customHeight="1">
      <c r="U120" s="11"/>
      <c r="V120" s="15"/>
      <c r="W120" s="15"/>
      <c r="X120" s="15"/>
      <c r="Y120" s="207"/>
      <c r="Z120" s="207"/>
      <c r="AA120" s="207"/>
      <c r="AB120" s="242"/>
      <c r="AC120" s="207"/>
      <c r="AD120" s="207"/>
      <c r="AE120" s="207"/>
      <c r="AF120" s="207"/>
      <c r="AG120" s="19"/>
      <c r="AH120" s="11"/>
      <c r="AI120" s="11"/>
      <c r="AJ120" s="11"/>
      <c r="AK120" s="11"/>
      <c r="AL120" s="11"/>
      <c r="AM120" s="11"/>
      <c r="AN120" s="11"/>
      <c r="AO120" s="11"/>
      <c r="AP120" s="11"/>
      <c r="AQ120" s="11"/>
    </row>
    <row r="121" spans="21:43" ht="24.75" customHeight="1">
      <c r="U121" s="11"/>
      <c r="V121" s="15"/>
      <c r="W121" s="15"/>
      <c r="X121" s="15"/>
      <c r="Y121" s="207"/>
      <c r="Z121" s="207"/>
      <c r="AA121" s="207"/>
      <c r="AB121" s="242"/>
      <c r="AC121" s="207"/>
      <c r="AD121" s="207"/>
      <c r="AE121" s="207"/>
      <c r="AF121" s="207"/>
      <c r="AG121" s="19"/>
      <c r="AH121" s="11"/>
      <c r="AI121" s="11"/>
      <c r="AJ121" s="11"/>
      <c r="AK121" s="11"/>
      <c r="AL121" s="11"/>
      <c r="AM121" s="11"/>
      <c r="AN121" s="11"/>
      <c r="AO121" s="11"/>
      <c r="AP121" s="11"/>
      <c r="AQ121" s="11"/>
    </row>
    <row r="122" spans="21:43" ht="24.75" customHeight="1">
      <c r="U122" s="11"/>
      <c r="V122" s="15"/>
      <c r="W122" s="15"/>
      <c r="X122" s="15"/>
      <c r="Y122" s="207"/>
      <c r="Z122" s="207"/>
      <c r="AA122" s="207"/>
      <c r="AB122" s="242"/>
      <c r="AC122" s="207"/>
      <c r="AD122" s="207"/>
      <c r="AE122" s="207"/>
      <c r="AF122" s="207"/>
      <c r="AG122" s="19"/>
      <c r="AH122" s="11"/>
      <c r="AI122" s="11"/>
      <c r="AJ122" s="11"/>
      <c r="AK122" s="11"/>
      <c r="AL122" s="11"/>
      <c r="AM122" s="11"/>
      <c r="AN122" s="11"/>
      <c r="AO122" s="11"/>
      <c r="AP122" s="11"/>
      <c r="AQ122" s="11"/>
    </row>
    <row r="123" spans="21:43" ht="24.75" customHeight="1">
      <c r="U123" s="11"/>
      <c r="V123" s="15"/>
      <c r="W123" s="15"/>
      <c r="X123" s="15"/>
      <c r="Y123" s="207"/>
      <c r="Z123" s="207"/>
      <c r="AA123" s="207"/>
      <c r="AB123" s="242"/>
      <c r="AC123" s="207"/>
      <c r="AD123" s="207"/>
      <c r="AE123" s="207"/>
      <c r="AF123" s="207"/>
      <c r="AG123" s="19"/>
      <c r="AH123" s="11"/>
      <c r="AI123" s="11"/>
      <c r="AJ123" s="11"/>
      <c r="AK123" s="11"/>
      <c r="AL123" s="11"/>
      <c r="AM123" s="11"/>
      <c r="AN123" s="11"/>
      <c r="AO123" s="11"/>
      <c r="AP123" s="11"/>
      <c r="AQ123" s="11"/>
    </row>
    <row r="124" spans="21:43" ht="24.75" customHeight="1">
      <c r="U124" s="11"/>
      <c r="V124" s="15"/>
      <c r="W124" s="15"/>
      <c r="X124" s="15"/>
      <c r="Y124" s="207"/>
      <c r="Z124" s="207"/>
      <c r="AA124" s="207"/>
      <c r="AB124" s="242"/>
      <c r="AC124" s="207"/>
      <c r="AD124" s="207"/>
      <c r="AE124" s="207"/>
      <c r="AF124" s="207"/>
      <c r="AG124" s="19"/>
      <c r="AH124" s="11"/>
      <c r="AI124" s="11"/>
      <c r="AJ124" s="11"/>
      <c r="AK124" s="11"/>
      <c r="AL124" s="11"/>
      <c r="AM124" s="11"/>
      <c r="AN124" s="11"/>
      <c r="AO124" s="11"/>
      <c r="AP124" s="11"/>
      <c r="AQ124" s="11"/>
    </row>
    <row r="125" spans="21:43" ht="24.75" customHeight="1">
      <c r="U125" s="11"/>
      <c r="V125" s="15"/>
      <c r="W125" s="15"/>
      <c r="X125" s="15"/>
      <c r="Y125" s="207"/>
      <c r="Z125" s="207"/>
      <c r="AA125" s="207"/>
      <c r="AB125" s="242"/>
      <c r="AC125" s="207"/>
      <c r="AD125" s="207"/>
      <c r="AE125" s="207"/>
      <c r="AF125" s="207"/>
      <c r="AG125" s="19"/>
      <c r="AH125" s="11"/>
      <c r="AI125" s="11"/>
      <c r="AJ125" s="11"/>
      <c r="AK125" s="11"/>
      <c r="AL125" s="11"/>
      <c r="AM125" s="11"/>
      <c r="AN125" s="11"/>
      <c r="AO125" s="11"/>
      <c r="AP125" s="11"/>
      <c r="AQ125" s="11"/>
    </row>
    <row r="126" spans="21:43" ht="24.75" customHeight="1">
      <c r="U126" s="11"/>
      <c r="V126" s="15"/>
      <c r="W126" s="15"/>
      <c r="X126" s="15"/>
      <c r="Y126" s="207"/>
      <c r="Z126" s="207"/>
      <c r="AA126" s="207"/>
      <c r="AB126" s="242"/>
      <c r="AC126" s="207"/>
      <c r="AD126" s="207"/>
      <c r="AE126" s="207"/>
      <c r="AF126" s="207"/>
      <c r="AG126" s="19"/>
      <c r="AH126" s="11"/>
      <c r="AI126" s="11"/>
      <c r="AJ126" s="11"/>
      <c r="AK126" s="11"/>
      <c r="AL126" s="11"/>
      <c r="AM126" s="11"/>
      <c r="AN126" s="11"/>
      <c r="AO126" s="11"/>
      <c r="AP126" s="11"/>
      <c r="AQ126" s="11"/>
    </row>
    <row r="127" spans="21:43" ht="24.75" customHeight="1">
      <c r="U127" s="11"/>
      <c r="V127" s="15"/>
      <c r="W127" s="15"/>
      <c r="X127" s="15"/>
      <c r="Y127" s="207"/>
      <c r="Z127" s="207"/>
      <c r="AA127" s="207"/>
      <c r="AB127" s="242"/>
      <c r="AC127" s="207"/>
      <c r="AD127" s="207"/>
      <c r="AE127" s="207"/>
      <c r="AF127" s="207"/>
      <c r="AG127" s="19"/>
      <c r="AH127" s="11"/>
      <c r="AI127" s="11"/>
      <c r="AJ127" s="11"/>
      <c r="AK127" s="11"/>
      <c r="AL127" s="11"/>
      <c r="AM127" s="11"/>
      <c r="AN127" s="11"/>
      <c r="AO127" s="11"/>
      <c r="AP127" s="11"/>
      <c r="AQ127" s="11"/>
    </row>
    <row r="128" spans="21:43" ht="24.75" customHeight="1">
      <c r="U128" s="11"/>
      <c r="V128" s="15"/>
      <c r="W128" s="15"/>
      <c r="X128" s="15"/>
      <c r="Y128" s="207"/>
      <c r="Z128" s="207"/>
      <c r="AA128" s="207"/>
      <c r="AB128" s="242"/>
      <c r="AC128" s="207"/>
      <c r="AD128" s="207"/>
      <c r="AE128" s="207"/>
      <c r="AF128" s="207"/>
      <c r="AG128" s="19"/>
      <c r="AH128" s="11"/>
      <c r="AI128" s="11"/>
      <c r="AJ128" s="11"/>
      <c r="AK128" s="11"/>
      <c r="AL128" s="11"/>
      <c r="AM128" s="11"/>
      <c r="AN128" s="11"/>
      <c r="AO128" s="11"/>
      <c r="AP128" s="11"/>
      <c r="AQ128" s="11"/>
    </row>
    <row r="129" spans="21:43" ht="24.75" customHeight="1">
      <c r="U129" s="11"/>
      <c r="V129" s="15"/>
      <c r="W129" s="15"/>
      <c r="X129" s="15"/>
      <c r="Y129" s="207"/>
      <c r="Z129" s="207"/>
      <c r="AA129" s="207"/>
      <c r="AB129" s="242"/>
      <c r="AC129" s="207"/>
      <c r="AD129" s="207"/>
      <c r="AE129" s="207"/>
      <c r="AF129" s="207"/>
      <c r="AG129" s="19"/>
      <c r="AH129" s="11"/>
      <c r="AI129" s="11"/>
      <c r="AJ129" s="11"/>
      <c r="AK129" s="11"/>
      <c r="AL129" s="11"/>
      <c r="AM129" s="11"/>
      <c r="AN129" s="11"/>
      <c r="AO129" s="11"/>
      <c r="AP129" s="11"/>
      <c r="AQ129" s="11"/>
    </row>
    <row r="130" spans="21:43" ht="24.75" customHeight="1">
      <c r="U130" s="11"/>
      <c r="V130" s="15"/>
      <c r="W130" s="15"/>
      <c r="X130" s="15"/>
      <c r="Y130" s="207"/>
      <c r="Z130" s="207"/>
      <c r="AA130" s="207"/>
      <c r="AB130" s="242"/>
      <c r="AC130" s="207"/>
      <c r="AD130" s="207"/>
      <c r="AE130" s="207"/>
      <c r="AF130" s="207"/>
      <c r="AG130" s="19"/>
      <c r="AH130" s="11"/>
      <c r="AI130" s="11"/>
      <c r="AJ130" s="11"/>
      <c r="AK130" s="11"/>
      <c r="AL130" s="11"/>
      <c r="AM130" s="11"/>
      <c r="AN130" s="11"/>
      <c r="AO130" s="11"/>
      <c r="AP130" s="11"/>
      <c r="AQ130" s="11"/>
    </row>
    <row r="131" spans="21:43" ht="24.75" customHeight="1">
      <c r="U131" s="11"/>
      <c r="V131" s="15"/>
      <c r="W131" s="15"/>
      <c r="X131" s="15"/>
      <c r="Y131" s="207"/>
      <c r="Z131" s="207"/>
      <c r="AA131" s="207"/>
      <c r="AB131" s="242"/>
      <c r="AC131" s="207"/>
      <c r="AD131" s="207"/>
      <c r="AE131" s="207"/>
      <c r="AF131" s="207"/>
      <c r="AG131" s="19"/>
      <c r="AH131" s="11"/>
      <c r="AI131" s="11"/>
      <c r="AJ131" s="11"/>
      <c r="AK131" s="11"/>
      <c r="AL131" s="11"/>
      <c r="AM131" s="11"/>
      <c r="AN131" s="11"/>
      <c r="AO131" s="11"/>
      <c r="AP131" s="11"/>
      <c r="AQ131" s="11"/>
    </row>
    <row r="132" spans="21:43" ht="24.75" customHeight="1">
      <c r="U132" s="11"/>
      <c r="V132" s="15"/>
      <c r="W132" s="15"/>
      <c r="X132" s="15"/>
      <c r="Y132" s="207"/>
      <c r="Z132" s="207"/>
      <c r="AA132" s="207"/>
      <c r="AB132" s="242"/>
      <c r="AC132" s="207"/>
      <c r="AD132" s="207"/>
      <c r="AE132" s="207"/>
      <c r="AF132" s="207"/>
      <c r="AG132" s="19"/>
      <c r="AH132" s="11"/>
      <c r="AI132" s="11"/>
      <c r="AJ132" s="11"/>
      <c r="AK132" s="11"/>
      <c r="AL132" s="11"/>
      <c r="AM132" s="11"/>
      <c r="AN132" s="11"/>
      <c r="AO132" s="11"/>
      <c r="AP132" s="11"/>
      <c r="AQ132" s="11"/>
    </row>
    <row r="133" spans="21:43" ht="24.75" customHeight="1">
      <c r="U133" s="11"/>
      <c r="V133" s="15"/>
      <c r="W133" s="15"/>
      <c r="X133" s="15"/>
      <c r="Y133" s="207"/>
      <c r="Z133" s="207"/>
      <c r="AA133" s="207"/>
      <c r="AB133" s="242"/>
      <c r="AC133" s="207"/>
      <c r="AD133" s="207"/>
      <c r="AE133" s="207"/>
      <c r="AF133" s="207"/>
      <c r="AG133" s="19"/>
      <c r="AH133" s="11"/>
      <c r="AI133" s="11"/>
      <c r="AJ133" s="11"/>
      <c r="AK133" s="11"/>
      <c r="AL133" s="11"/>
      <c r="AM133" s="11"/>
      <c r="AN133" s="11"/>
      <c r="AO133" s="11"/>
      <c r="AP133" s="11"/>
      <c r="AQ133" s="11"/>
    </row>
    <row r="134" spans="21:43" ht="24.75" customHeight="1">
      <c r="U134" s="11"/>
      <c r="V134" s="15"/>
      <c r="W134" s="15"/>
      <c r="X134" s="15"/>
      <c r="Y134" s="207"/>
      <c r="Z134" s="207"/>
      <c r="AA134" s="207"/>
      <c r="AB134" s="242"/>
      <c r="AC134" s="207"/>
      <c r="AD134" s="207"/>
      <c r="AE134" s="207"/>
      <c r="AF134" s="207"/>
      <c r="AG134" s="19"/>
      <c r="AH134" s="11"/>
      <c r="AI134" s="11"/>
      <c r="AJ134" s="11"/>
      <c r="AK134" s="11"/>
      <c r="AL134" s="11"/>
      <c r="AM134" s="11"/>
      <c r="AN134" s="11"/>
      <c r="AO134" s="11"/>
      <c r="AP134" s="11"/>
      <c r="AQ134" s="11"/>
    </row>
    <row r="135" spans="21:43" ht="24.75" customHeight="1">
      <c r="U135" s="11"/>
      <c r="V135" s="15"/>
      <c r="W135" s="15"/>
      <c r="X135" s="15"/>
      <c r="Y135" s="207"/>
      <c r="Z135" s="207"/>
      <c r="AA135" s="207"/>
      <c r="AB135" s="242"/>
      <c r="AC135" s="207"/>
      <c r="AD135" s="207"/>
      <c r="AE135" s="207"/>
      <c r="AF135" s="207"/>
      <c r="AG135" s="19"/>
      <c r="AH135" s="11"/>
      <c r="AI135" s="11"/>
      <c r="AJ135" s="11"/>
      <c r="AK135" s="11"/>
      <c r="AL135" s="11"/>
      <c r="AM135" s="11"/>
      <c r="AN135" s="11"/>
      <c r="AO135" s="11"/>
      <c r="AP135" s="11"/>
      <c r="AQ135" s="11"/>
    </row>
    <row r="136" spans="21:43" ht="24.75" customHeight="1">
      <c r="U136" s="11"/>
      <c r="V136" s="15"/>
      <c r="W136" s="15"/>
      <c r="X136" s="15"/>
      <c r="Y136" s="207"/>
      <c r="Z136" s="207"/>
      <c r="AA136" s="207"/>
      <c r="AB136" s="242"/>
      <c r="AC136" s="207"/>
      <c r="AD136" s="207"/>
      <c r="AE136" s="207"/>
      <c r="AF136" s="207"/>
      <c r="AG136" s="19"/>
      <c r="AH136" s="11"/>
      <c r="AI136" s="11"/>
      <c r="AJ136" s="11"/>
      <c r="AK136" s="11"/>
      <c r="AL136" s="11"/>
      <c r="AM136" s="11"/>
      <c r="AN136" s="11"/>
      <c r="AO136" s="11"/>
      <c r="AP136" s="11"/>
      <c r="AQ136" s="11"/>
    </row>
    <row r="137" spans="21:43" ht="24.75" customHeight="1">
      <c r="U137" s="11"/>
      <c r="V137" s="15"/>
      <c r="W137" s="15"/>
      <c r="X137" s="15"/>
      <c r="Y137" s="207"/>
      <c r="Z137" s="207"/>
      <c r="AA137" s="207"/>
      <c r="AB137" s="242"/>
      <c r="AC137" s="207"/>
      <c r="AD137" s="207"/>
      <c r="AE137" s="207"/>
      <c r="AF137" s="207"/>
      <c r="AG137" s="19"/>
      <c r="AH137" s="11"/>
      <c r="AI137" s="11"/>
      <c r="AJ137" s="11"/>
      <c r="AK137" s="11"/>
      <c r="AL137" s="11"/>
      <c r="AM137" s="11"/>
      <c r="AN137" s="11"/>
      <c r="AO137" s="11"/>
      <c r="AP137" s="11"/>
      <c r="AQ137" s="11"/>
    </row>
    <row r="138" spans="21:43" ht="24.75" customHeight="1">
      <c r="U138" s="11"/>
      <c r="V138" s="15"/>
      <c r="W138" s="15"/>
      <c r="X138" s="15"/>
      <c r="Y138" s="207"/>
      <c r="Z138" s="207"/>
      <c r="AA138" s="207"/>
      <c r="AB138" s="242"/>
      <c r="AC138" s="207"/>
      <c r="AD138" s="207"/>
      <c r="AE138" s="207"/>
      <c r="AF138" s="207"/>
      <c r="AG138" s="19"/>
      <c r="AH138" s="11"/>
      <c r="AI138" s="11"/>
      <c r="AJ138" s="11"/>
      <c r="AK138" s="11"/>
      <c r="AL138" s="11"/>
      <c r="AM138" s="11"/>
      <c r="AN138" s="11"/>
      <c r="AO138" s="11"/>
      <c r="AP138" s="11"/>
      <c r="AQ138" s="11"/>
    </row>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216" spans="3:11" ht="14.25">
      <c r="C216" s="14" t="s">
        <v>191</v>
      </c>
      <c r="E216" s="14">
        <v>6</v>
      </c>
      <c r="G216" s="14">
        <v>706.5</v>
      </c>
      <c r="I216" s="14">
        <v>18.75</v>
      </c>
      <c r="K216" s="14">
        <v>24.75</v>
      </c>
    </row>
    <row r="217" spans="3:11" ht="14.25">
      <c r="C217" s="14" t="s">
        <v>192</v>
      </c>
      <c r="E217" s="14">
        <v>29.25</v>
      </c>
      <c r="G217" s="14">
        <v>693.75</v>
      </c>
      <c r="I217" s="14">
        <v>17.25</v>
      </c>
      <c r="K217" s="14">
        <v>22.5</v>
      </c>
    </row>
    <row r="218" spans="3:11" ht="14.25">
      <c r="C218" s="14" t="s">
        <v>193</v>
      </c>
      <c r="E218" s="14">
        <v>29.25</v>
      </c>
      <c r="G218" s="14">
        <v>721.5</v>
      </c>
      <c r="I218" s="14">
        <v>17.25</v>
      </c>
      <c r="K218" s="14">
        <v>24.75</v>
      </c>
    </row>
    <row r="219" spans="3:11" ht="14.25">
      <c r="C219" s="14" t="s">
        <v>194</v>
      </c>
      <c r="E219" s="14">
        <v>549</v>
      </c>
      <c r="G219" s="14">
        <v>1100.25</v>
      </c>
      <c r="I219" s="14">
        <v>13.5</v>
      </c>
      <c r="K219" s="14">
        <v>12.75</v>
      </c>
    </row>
    <row r="220" spans="3:11" ht="14.25">
      <c r="C220" s="14" t="s">
        <v>83</v>
      </c>
      <c r="E220" s="14">
        <v>699.75</v>
      </c>
      <c r="G220" s="14">
        <v>1771.5</v>
      </c>
      <c r="I220" s="14">
        <v>12.75</v>
      </c>
      <c r="K220" s="14">
        <v>15</v>
      </c>
    </row>
    <row r="221" spans="3:11" ht="14.25">
      <c r="C221" s="14" t="s">
        <v>86</v>
      </c>
      <c r="E221" s="14">
        <v>700.5</v>
      </c>
      <c r="G221" s="14">
        <v>1755.75</v>
      </c>
      <c r="I221" s="14">
        <v>12</v>
      </c>
      <c r="K221" s="14">
        <v>13.5</v>
      </c>
    </row>
    <row r="222" spans="3:11" ht="14.25">
      <c r="C222" s="14" t="s">
        <v>96</v>
      </c>
      <c r="E222" s="14">
        <v>549</v>
      </c>
      <c r="G222" s="14">
        <v>1116</v>
      </c>
      <c r="I222" s="14">
        <v>13.5</v>
      </c>
      <c r="K222" s="14">
        <v>15.75</v>
      </c>
    </row>
    <row r="223" spans="3:11" ht="14.25">
      <c r="C223" s="14" t="s">
        <v>195</v>
      </c>
      <c r="E223" s="14">
        <v>146.25</v>
      </c>
      <c r="G223" s="14">
        <v>1113.75</v>
      </c>
      <c r="I223" s="14">
        <v>13.5</v>
      </c>
      <c r="K223" s="14">
        <v>15</v>
      </c>
    </row>
    <row r="224" spans="3:11" ht="14.25">
      <c r="C224" s="14" t="s">
        <v>196</v>
      </c>
      <c r="E224" s="14">
        <v>146.25</v>
      </c>
      <c r="G224" s="14">
        <v>1101.75</v>
      </c>
      <c r="I224" s="14">
        <v>13.5</v>
      </c>
      <c r="K224" s="14">
        <v>12.75</v>
      </c>
    </row>
    <row r="225" spans="3:11" ht="14.25">
      <c r="C225" s="14" t="s">
        <v>197</v>
      </c>
      <c r="E225" s="14">
        <v>61.5</v>
      </c>
      <c r="G225" s="14">
        <v>17.25</v>
      </c>
      <c r="I225" s="14">
        <v>12.75</v>
      </c>
      <c r="K225" s="14">
        <v>12</v>
      </c>
    </row>
    <row r="226" spans="3:11" ht="14.25">
      <c r="C226" s="14" t="s">
        <v>198</v>
      </c>
      <c r="E226" s="14">
        <v>63</v>
      </c>
      <c r="G226" s="14">
        <v>2.25</v>
      </c>
      <c r="I226" s="14">
        <v>11.25</v>
      </c>
      <c r="K226" s="14">
        <v>12</v>
      </c>
    </row>
    <row r="227" spans="3:11" ht="14.25">
      <c r="C227" s="14" t="s">
        <v>199</v>
      </c>
      <c r="E227" s="14">
        <v>216</v>
      </c>
      <c r="G227" s="14">
        <v>1117.5</v>
      </c>
      <c r="I227" s="14">
        <v>13.5</v>
      </c>
      <c r="K227" s="14">
        <v>15</v>
      </c>
    </row>
    <row r="228" spans="3:11" ht="14.25">
      <c r="C228" s="14" t="s">
        <v>200</v>
      </c>
      <c r="E228" s="14">
        <v>216</v>
      </c>
      <c r="G228" s="14">
        <v>1101.75</v>
      </c>
      <c r="I228" s="14">
        <v>13.5</v>
      </c>
      <c r="K228" s="14">
        <v>13.5</v>
      </c>
    </row>
    <row r="229" spans="3:11" ht="14.25">
      <c r="C229" s="14" t="s">
        <v>201</v>
      </c>
      <c r="E229" s="14">
        <v>249</v>
      </c>
      <c r="G229" s="14">
        <v>1117.5</v>
      </c>
      <c r="I229" s="14">
        <v>13.5</v>
      </c>
      <c r="K229" s="14">
        <v>14.25</v>
      </c>
    </row>
    <row r="230" spans="3:11" ht="14.25">
      <c r="C230" s="14" t="s">
        <v>202</v>
      </c>
      <c r="E230" s="14">
        <v>249</v>
      </c>
      <c r="G230" s="14">
        <v>1101.75</v>
      </c>
      <c r="I230" s="14">
        <v>13.5</v>
      </c>
      <c r="K230" s="14">
        <v>12.75</v>
      </c>
    </row>
    <row r="231" spans="3:11" ht="14.25">
      <c r="C231" s="14" t="s">
        <v>203</v>
      </c>
      <c r="E231" s="14">
        <v>449.25</v>
      </c>
      <c r="G231" s="14">
        <v>1107.75</v>
      </c>
      <c r="I231" s="14">
        <v>13.5</v>
      </c>
      <c r="K231" s="14">
        <v>15.75</v>
      </c>
    </row>
    <row r="232" spans="3:11" ht="14.25">
      <c r="C232" s="14" t="s">
        <v>204</v>
      </c>
      <c r="E232" s="14">
        <v>449.25</v>
      </c>
      <c r="G232" s="14">
        <v>1093.5</v>
      </c>
      <c r="I232" s="14">
        <v>13.5</v>
      </c>
      <c r="K232" s="14">
        <v>13.5</v>
      </c>
    </row>
    <row r="233" spans="3:11" ht="14.25">
      <c r="C233" s="14" t="s">
        <v>205</v>
      </c>
      <c r="E233" s="14">
        <v>954</v>
      </c>
      <c r="G233" s="14">
        <v>15.75</v>
      </c>
      <c r="I233" s="14">
        <v>13.5</v>
      </c>
      <c r="K233" s="14">
        <v>15</v>
      </c>
    </row>
    <row r="234" spans="3:11" ht="14.25">
      <c r="C234" s="14" t="s">
        <v>206</v>
      </c>
      <c r="E234" s="14">
        <v>979.5</v>
      </c>
      <c r="G234" s="14">
        <v>15.75</v>
      </c>
      <c r="I234" s="14">
        <v>14.25</v>
      </c>
      <c r="K234" s="14">
        <v>15.75</v>
      </c>
    </row>
    <row r="235" spans="3:11" ht="14.25">
      <c r="C235" s="14" t="s">
        <v>207</v>
      </c>
      <c r="E235" s="14">
        <v>198</v>
      </c>
      <c r="G235" s="14">
        <v>843.75</v>
      </c>
      <c r="I235" s="14">
        <v>13.5</v>
      </c>
      <c r="K235" s="14">
        <v>0</v>
      </c>
    </row>
    <row r="236" spans="3:11" ht="14.25">
      <c r="C236" s="14" t="s">
        <v>208</v>
      </c>
      <c r="E236" s="14">
        <v>178.5</v>
      </c>
      <c r="G236" s="14">
        <v>843.75</v>
      </c>
      <c r="I236" s="14">
        <v>12.75</v>
      </c>
      <c r="K236" s="14">
        <v>0</v>
      </c>
    </row>
    <row r="237" spans="3:11" ht="14.25">
      <c r="C237" s="14" t="s">
        <v>209</v>
      </c>
      <c r="E237" s="14">
        <v>271.5</v>
      </c>
      <c r="G237" s="14">
        <v>15.75</v>
      </c>
      <c r="I237" s="14">
        <v>14.25</v>
      </c>
      <c r="K237" s="14">
        <v>15.75</v>
      </c>
    </row>
    <row r="238" spans="3:11" ht="14.25">
      <c r="C238" s="14" t="s">
        <v>210</v>
      </c>
      <c r="E238" s="14">
        <v>196.5</v>
      </c>
      <c r="G238" s="14">
        <v>473.25</v>
      </c>
      <c r="I238" s="14">
        <v>13.5</v>
      </c>
      <c r="K238" s="14">
        <v>14.25</v>
      </c>
    </row>
    <row r="239" spans="3:11" ht="14.25">
      <c r="C239" s="14" t="s">
        <v>211</v>
      </c>
      <c r="E239" s="14">
        <v>196.5</v>
      </c>
      <c r="G239" s="14">
        <v>843.75</v>
      </c>
      <c r="I239" s="14">
        <v>13.5</v>
      </c>
      <c r="K239" s="14">
        <v>0</v>
      </c>
    </row>
    <row r="240" spans="3:11" ht="14.25">
      <c r="C240" s="14" t="s">
        <v>212</v>
      </c>
      <c r="E240" s="14">
        <v>868.5</v>
      </c>
      <c r="G240" s="14">
        <v>14.25</v>
      </c>
      <c r="I240" s="14">
        <v>14.25</v>
      </c>
      <c r="K240" s="14">
        <v>15.75</v>
      </c>
    </row>
    <row r="241" spans="3:11" ht="14.25">
      <c r="C241" s="14" t="s">
        <v>213</v>
      </c>
      <c r="E241" s="14">
        <v>758.25</v>
      </c>
      <c r="G241" s="14">
        <v>15</v>
      </c>
      <c r="I241" s="14">
        <v>13.5</v>
      </c>
      <c r="K241" s="14">
        <v>15</v>
      </c>
    </row>
    <row r="242" spans="3:11" ht="14.25">
      <c r="C242" s="14" t="s">
        <v>214</v>
      </c>
      <c r="E242" s="14">
        <v>178.5</v>
      </c>
      <c r="G242" s="14">
        <v>14.25</v>
      </c>
      <c r="I242" s="14">
        <v>15</v>
      </c>
      <c r="K242" s="14">
        <v>14.25</v>
      </c>
    </row>
    <row r="243" spans="3:11" ht="14.25">
      <c r="C243" s="14" t="s">
        <v>215</v>
      </c>
      <c r="E243" s="14">
        <v>196.5</v>
      </c>
      <c r="G243" s="14">
        <v>528</v>
      </c>
      <c r="I243" s="14">
        <v>13.5</v>
      </c>
      <c r="K243" s="14">
        <v>14.25</v>
      </c>
    </row>
    <row r="244" spans="3:11" ht="14.25">
      <c r="C244" s="14" t="s">
        <v>216</v>
      </c>
      <c r="E244" s="14">
        <v>196.5</v>
      </c>
      <c r="G244" s="14">
        <v>582.75</v>
      </c>
      <c r="I244" s="14">
        <v>13.5</v>
      </c>
      <c r="K244" s="14">
        <v>14.25</v>
      </c>
    </row>
    <row r="245" spans="3:11" ht="14.25">
      <c r="C245" s="14" t="s">
        <v>217</v>
      </c>
      <c r="E245" s="14">
        <v>196.5</v>
      </c>
      <c r="G245" s="14">
        <v>637.5</v>
      </c>
      <c r="I245" s="14">
        <v>13.5</v>
      </c>
      <c r="K245" s="14">
        <v>14.25</v>
      </c>
    </row>
    <row r="246" spans="3:11" ht="14.25">
      <c r="C246" s="14" t="s">
        <v>218</v>
      </c>
      <c r="E246" s="14">
        <v>196.5</v>
      </c>
      <c r="G246" s="14">
        <v>692.25</v>
      </c>
      <c r="I246" s="14">
        <v>13.5</v>
      </c>
      <c r="K246" s="14">
        <v>14.25</v>
      </c>
    </row>
    <row r="247" spans="3:11" ht="14.25">
      <c r="C247" s="14" t="s">
        <v>219</v>
      </c>
      <c r="E247" s="14">
        <v>196.5</v>
      </c>
      <c r="G247" s="14">
        <v>747</v>
      </c>
      <c r="I247" s="14">
        <v>13.5</v>
      </c>
      <c r="K247" s="14">
        <v>14.25</v>
      </c>
    </row>
    <row r="248" spans="3:11" ht="14.25">
      <c r="C248" s="14" t="s">
        <v>220</v>
      </c>
      <c r="E248" s="14">
        <v>196.5</v>
      </c>
      <c r="G248" s="14">
        <v>418.5</v>
      </c>
      <c r="I248" s="14">
        <v>13.5</v>
      </c>
      <c r="K248" s="14">
        <v>14.25</v>
      </c>
    </row>
    <row r="249" spans="3:11" ht="14.25">
      <c r="C249" s="14" t="s">
        <v>221</v>
      </c>
      <c r="E249" s="14">
        <v>178.5</v>
      </c>
      <c r="G249" s="14">
        <v>0</v>
      </c>
      <c r="I249" s="14">
        <v>15</v>
      </c>
      <c r="K249" s="14">
        <v>13.5</v>
      </c>
    </row>
    <row r="250" spans="3:11" ht="14.25">
      <c r="C250" s="14" t="s">
        <v>222</v>
      </c>
      <c r="E250" s="14">
        <v>197.25</v>
      </c>
      <c r="G250" s="14">
        <v>404.25</v>
      </c>
      <c r="I250" s="14">
        <v>13.5</v>
      </c>
      <c r="K250" s="14">
        <v>12</v>
      </c>
    </row>
    <row r="251" spans="3:11" ht="14.25">
      <c r="C251" s="14" t="s">
        <v>223</v>
      </c>
      <c r="E251" s="14">
        <v>197.25</v>
      </c>
      <c r="G251" s="14">
        <v>459</v>
      </c>
      <c r="I251" s="14">
        <v>13.5</v>
      </c>
      <c r="K251" s="14">
        <v>12</v>
      </c>
    </row>
    <row r="252" spans="3:11" ht="14.25">
      <c r="C252" s="14" t="s">
        <v>224</v>
      </c>
      <c r="E252" s="14">
        <v>197.25</v>
      </c>
      <c r="G252" s="14">
        <v>513.75</v>
      </c>
      <c r="I252" s="14">
        <v>13.5</v>
      </c>
      <c r="K252" s="14">
        <v>12</v>
      </c>
    </row>
    <row r="253" spans="3:11" ht="14.25">
      <c r="C253" s="14" t="s">
        <v>225</v>
      </c>
      <c r="E253" s="14">
        <v>197.25</v>
      </c>
      <c r="G253" s="14">
        <v>568.5</v>
      </c>
      <c r="I253" s="14">
        <v>13.5</v>
      </c>
      <c r="K253" s="14">
        <v>12</v>
      </c>
    </row>
    <row r="254" spans="3:11" ht="14.25">
      <c r="C254" s="14" t="s">
        <v>226</v>
      </c>
      <c r="E254" s="14">
        <v>197.25</v>
      </c>
      <c r="G254" s="14">
        <v>621.75</v>
      </c>
      <c r="I254" s="14">
        <v>13.5</v>
      </c>
      <c r="K254" s="14">
        <v>12</v>
      </c>
    </row>
    <row r="255" spans="3:11" ht="14.25">
      <c r="C255" s="14" t="s">
        <v>227</v>
      </c>
      <c r="E255" s="14">
        <v>197.25</v>
      </c>
      <c r="G255" s="14">
        <v>676.5</v>
      </c>
      <c r="I255" s="14">
        <v>13.5</v>
      </c>
      <c r="K255" s="14">
        <v>12</v>
      </c>
    </row>
    <row r="256" spans="3:11" ht="14.25">
      <c r="C256" s="14" t="s">
        <v>228</v>
      </c>
      <c r="E256" s="14">
        <v>197.25</v>
      </c>
      <c r="G256" s="14">
        <v>731.25</v>
      </c>
      <c r="I256" s="14">
        <v>13.5</v>
      </c>
      <c r="K256" s="14">
        <v>12</v>
      </c>
    </row>
    <row r="257" spans="3:11" ht="14.25">
      <c r="C257" s="14" t="s">
        <v>229</v>
      </c>
      <c r="E257" s="14">
        <v>197.25</v>
      </c>
      <c r="G257" s="14">
        <v>843.75</v>
      </c>
      <c r="I257" s="14">
        <v>13.5</v>
      </c>
      <c r="K257" s="14">
        <v>0</v>
      </c>
    </row>
    <row r="258" spans="3:11" ht="14.25">
      <c r="C258" s="14" t="s">
        <v>230</v>
      </c>
      <c r="E258" s="14">
        <v>197.25</v>
      </c>
      <c r="G258" s="14">
        <v>843.75</v>
      </c>
      <c r="I258" s="14">
        <v>13.5</v>
      </c>
      <c r="K258" s="14">
        <v>0</v>
      </c>
    </row>
    <row r="259" spans="3:11" ht="14.25">
      <c r="C259" s="14" t="s">
        <v>231</v>
      </c>
      <c r="E259" s="14">
        <v>272.25</v>
      </c>
      <c r="G259" s="14">
        <v>1.5</v>
      </c>
      <c r="I259" s="14">
        <v>13.5</v>
      </c>
      <c r="K259" s="14">
        <v>12</v>
      </c>
    </row>
    <row r="260" spans="3:11" ht="14.25">
      <c r="C260" s="14" t="s">
        <v>232</v>
      </c>
      <c r="E260" s="14">
        <v>758.25</v>
      </c>
      <c r="G260" s="14">
        <v>0</v>
      </c>
      <c r="I260" s="14">
        <v>13.5</v>
      </c>
      <c r="K260" s="14">
        <v>14.25</v>
      </c>
    </row>
    <row r="261" spans="3:11" ht="14.25">
      <c r="C261" s="14" t="s">
        <v>233</v>
      </c>
      <c r="E261" s="14">
        <v>869.25</v>
      </c>
      <c r="G261" s="14">
        <v>0</v>
      </c>
      <c r="I261" s="14">
        <v>13.5</v>
      </c>
      <c r="K261" s="14">
        <v>14.25</v>
      </c>
    </row>
    <row r="262" spans="3:11" ht="14.25">
      <c r="C262" s="14" t="s">
        <v>234</v>
      </c>
      <c r="E262" s="14">
        <v>954</v>
      </c>
      <c r="G262" s="14">
        <v>0</v>
      </c>
      <c r="I262" s="14">
        <v>13.5</v>
      </c>
      <c r="K262" s="14">
        <v>14.25</v>
      </c>
    </row>
    <row r="263" spans="3:11" ht="14.25">
      <c r="C263" s="14" t="s">
        <v>235</v>
      </c>
      <c r="E263" s="14">
        <v>980.25</v>
      </c>
      <c r="G263" s="14">
        <v>0</v>
      </c>
      <c r="I263" s="14">
        <v>13.5</v>
      </c>
      <c r="K263" s="14">
        <v>14.25</v>
      </c>
    </row>
    <row r="264" spans="3:11" ht="14.25">
      <c r="C264" s="14" t="s">
        <v>236</v>
      </c>
      <c r="E264" s="14">
        <v>152.25</v>
      </c>
      <c r="G264" s="14">
        <v>843.75</v>
      </c>
      <c r="I264" s="14">
        <v>27.75</v>
      </c>
      <c r="K264" s="14">
        <v>0</v>
      </c>
    </row>
    <row r="265" spans="3:11" ht="14.25">
      <c r="C265" s="14" t="s">
        <v>237</v>
      </c>
      <c r="E265" s="14">
        <v>151.5</v>
      </c>
      <c r="G265" s="14">
        <v>843.75</v>
      </c>
      <c r="I265" s="14">
        <v>28.5</v>
      </c>
      <c r="K265" s="14">
        <v>0</v>
      </c>
    </row>
    <row r="266" spans="3:11" ht="14.25">
      <c r="C266" s="14" t="s">
        <v>238</v>
      </c>
      <c r="E266" s="14">
        <v>63.75</v>
      </c>
      <c r="G266" s="14">
        <v>1552.5</v>
      </c>
      <c r="I266" s="14">
        <v>19.5</v>
      </c>
      <c r="K266" s="14">
        <v>68.25</v>
      </c>
    </row>
    <row r="267" spans="3:11" ht="14.25">
      <c r="C267" s="14" t="s">
        <v>239</v>
      </c>
      <c r="E267" s="14">
        <v>144.75</v>
      </c>
      <c r="G267" s="14">
        <v>17.25</v>
      </c>
      <c r="I267" s="14">
        <v>13.5</v>
      </c>
      <c r="K267" s="14">
        <v>14.25</v>
      </c>
    </row>
    <row r="268" spans="3:11" ht="14.25">
      <c r="C268" s="14" t="s">
        <v>240</v>
      </c>
      <c r="E268" s="14">
        <v>144.75</v>
      </c>
      <c r="G268" s="14">
        <v>2.25</v>
      </c>
      <c r="I268" s="14">
        <v>13.5</v>
      </c>
      <c r="K268" s="14">
        <v>15</v>
      </c>
    </row>
    <row r="269" spans="3:11" ht="14.25">
      <c r="C269" s="14" t="s">
        <v>241</v>
      </c>
      <c r="E269" s="14">
        <v>60.75</v>
      </c>
      <c r="G269" s="14">
        <v>1123.5</v>
      </c>
      <c r="I269" s="14">
        <v>12.75</v>
      </c>
      <c r="K269" s="14">
        <v>12</v>
      </c>
    </row>
    <row r="270" spans="3:11" ht="14.25">
      <c r="C270" s="14" t="s">
        <v>242</v>
      </c>
      <c r="E270" s="14">
        <v>61.5</v>
      </c>
      <c r="G270" s="14">
        <v>1109.25</v>
      </c>
      <c r="I270" s="14">
        <v>11.25</v>
      </c>
      <c r="K270" s="14">
        <v>12</v>
      </c>
    </row>
    <row r="271" spans="3:11" ht="14.25">
      <c r="C271" s="14" t="s">
        <v>243</v>
      </c>
      <c r="E271" s="14">
        <v>715.5</v>
      </c>
      <c r="G271" s="14">
        <v>0</v>
      </c>
      <c r="I271" s="14">
        <v>13.5</v>
      </c>
      <c r="K271" s="14">
        <v>14.25</v>
      </c>
    </row>
    <row r="272" spans="3:11" ht="14.25">
      <c r="C272" s="14" t="s">
        <v>244</v>
      </c>
      <c r="E272" s="14">
        <v>715.5</v>
      </c>
      <c r="G272" s="14">
        <v>15</v>
      </c>
      <c r="I272" s="14">
        <v>13.5</v>
      </c>
      <c r="K272" s="14">
        <v>15</v>
      </c>
    </row>
  </sheetData>
  <sheetProtection formatCells="0" formatColumns="0" formatRows="0"/>
  <mergeCells count="35">
    <mergeCell ref="AE58:AE59"/>
    <mergeCell ref="AF58:AF59"/>
    <mergeCell ref="V68:AG70"/>
    <mergeCell ref="B87:C88"/>
    <mergeCell ref="B93:F93"/>
    <mergeCell ref="Y58:Y59"/>
    <mergeCell ref="Z58:Z59"/>
    <mergeCell ref="AA58:AA59"/>
    <mergeCell ref="AB58:AB59"/>
    <mergeCell ref="AC58:AC59"/>
    <mergeCell ref="AD58:AD59"/>
    <mergeCell ref="X44:Z44"/>
    <mergeCell ref="AB45:AF45"/>
    <mergeCell ref="AB48:AF48"/>
    <mergeCell ref="AB49:AF51"/>
    <mergeCell ref="AB53:AF53"/>
    <mergeCell ref="AB54:AF56"/>
    <mergeCell ref="AB31:AF31"/>
    <mergeCell ref="AB32:AF32"/>
    <mergeCell ref="AB33:AF33"/>
    <mergeCell ref="X38:Y38"/>
    <mergeCell ref="AB38:AF38"/>
    <mergeCell ref="X43:Z43"/>
    <mergeCell ref="AB25:AF25"/>
    <mergeCell ref="AB26:AF26"/>
    <mergeCell ref="AB27:AF27"/>
    <mergeCell ref="AB28:AF28"/>
    <mergeCell ref="AB29:AF29"/>
    <mergeCell ref="AB30:AF30"/>
    <mergeCell ref="O20:P20"/>
    <mergeCell ref="B21:C21"/>
    <mergeCell ref="AB22:AF22"/>
    <mergeCell ref="X23:Y23"/>
    <mergeCell ref="AB23:AF23"/>
    <mergeCell ref="AB24:AF24"/>
  </mergeCells>
  <conditionalFormatting sqref="X44">
    <cfRule type="expression" priority="2" dxfId="2" stopIfTrue="1">
      <formula>AND($AA$44&lt;&gt;"",$AA$44&lt;&gt;0)</formula>
    </cfRule>
    <cfRule type="expression" priority="3" dxfId="1" stopIfTrue="1">
      <formula>AND($AA$44="",$AA$44=0)</formula>
    </cfRule>
  </conditionalFormatting>
  <conditionalFormatting sqref="X43">
    <cfRule type="expression" priority="4" dxfId="2" stopIfTrue="1">
      <formula>AND($AA$43&lt;&gt;"",$AA$43&lt;&gt;0)</formula>
    </cfRule>
    <cfRule type="expression" priority="5" dxfId="1" stopIfTrue="1">
      <formula>AND($AA$43="",$AA$43=0)</formula>
    </cfRule>
  </conditionalFormatting>
  <conditionalFormatting sqref="V14:W14">
    <cfRule type="cellIs" priority="1" dxfId="0" operator="equal" stopIfTrue="1">
      <formula>0</formula>
    </cfRule>
  </conditionalFormatting>
  <dataValidations count="29">
    <dataValidation type="decimal" allowBlank="1" showInputMessage="1" showErrorMessage="1" prompt="Latente Steuern sind nicht anrechenbar (vgl. Ziffer 3.3.2.8)." errorTitle="Standard" error="Bitte geben Sie einen Zahlenwert &gt;=0 ein!" sqref="M64 K64">
      <formula1>0</formula1>
      <formula2>1000000000000</formula2>
    </dataValidation>
    <dataValidation type="decimal" allowBlank="1" showInputMessage="1" showErrorMessage="1" promptTitle="Position 100.2" prompt="Der Messkostenanteil ist in Position 500 einzutragen" errorTitle="Standard" error="Bitte geben Sie einen Zahlenwert &gt;=0 ein!" sqref="H24:M24">
      <formula1>0</formula1>
      <formula2>1000000000000</formula2>
    </dataValidation>
    <dataValidation type="decimal" allowBlank="1" showInputMessage="1" showErrorMessage="1" promptTitle="Position 100.1" prompt="Der Messkostenanteil ist in Position 500 einzutragen" errorTitle="Standard" error="Bitte geben Sie einen Zahlenwert &gt;=0 ein!" sqref="H23:M23">
      <formula1>0</formula1>
      <formula2>1000000000000</formula2>
    </dataValidation>
    <dataValidation type="decimal" allowBlank="1" showInputMessage="1" showErrorMessage="1" prompt="Die Aufwände sind soweit möglich direkt den entsprechenden Netzebenen zu belasten, unabhängig davon, ob Kunden auf dieser Ebene beliefert werden oder nicht. Gemeinkosten sind verursachergerecht zu schlüsseln." errorTitle="Standard" error="Bitte geben Sie einen Zahlenwert &gt;=0 ein!" sqref="H30 L30 L28 H28 J28 J30">
      <formula1>0</formula1>
      <formula2>1000000000000</formula2>
    </dataValidation>
    <dataValidation type="decimal" allowBlank="1" showInputMessage="1" showErrorMessage="1" promptTitle="Zinssatz" errorTitle="Standard" error="Bitte geben Sie hier den verwendeten Zinssatz ein!" sqref="A1">
      <formula1>0</formula1>
      <formula2>0.15</formula2>
    </dataValidation>
    <dataValidation errorStyle="warning" type="date" allowBlank="1" showErrorMessage="1" prompt="Nachkalkulation bis..." error="Bitte prüfen Sie Ihre Eingabe nochmals!" sqref="N16">
      <formula1>36526</formula1>
      <formula2>55153</formula2>
    </dataValidation>
    <dataValidation errorStyle="warning" type="date" allowBlank="1" showErrorMessage="1" prompt="Nachkalkulation von..." error="Bitte prüfen Sie Ihre Eingabe nochmals!" sqref="F16">
      <formula1>36526</formula1>
      <formula2>55153</formula2>
    </dataValidation>
    <dataValidation type="decimal" allowBlank="1" showInputMessage="1" showErrorMessage="1" promptTitle="Verlustenergie" prompt="kWh der Verlustenergie" error="Bitte geben Sie einen gültigen Zahlenwert &gt; 0 ein." sqref="R32">
      <formula1>1</formula1>
      <formula2>1000000000000</formula2>
    </dataValidation>
    <dataValidation errorStyle="warning" type="date" allowBlank="1" showInputMessage="1" showErrorMessage="1" error="Bitte prüfen Sie Ihre Eingabe nochmals!" sqref="AA17:AA18 Y17">
      <formula1>36526</formula1>
      <formula2>55153</formula2>
    </dataValidation>
    <dataValidation type="date" allowBlank="1" showInputMessage="1" showErrorMessage="1" errorTitle="Datum" error="Bitte geben Sie ein Datum ein!" sqref="F20 D20">
      <formula1>36526</formula1>
      <formula2>55153</formula2>
    </dataValidation>
    <dataValidation type="decimal" allowBlank="1" showInputMessage="1" showErrorMessage="1" prompt="IST des Geschäfts-jahres" errorTitle="Standard" error="Bitte geben Sie einen Zahlenwert &gt;0 ein!" sqref="AA29 AA25 AA22">
      <formula1>0</formula1>
      <formula2>1000000000000</formula2>
    </dataValidation>
    <dataValidation type="decimal" allowBlank="1" showInputMessage="1" showErrorMessage="1" errorTitle="Standard" error="Bitte geben Sie den Zahlenwert negativ ein!" sqref="AA36">
      <formula1>-1000000000000</formula1>
      <formula2>0</formula2>
    </dataValidation>
    <dataValidation type="decimal" allowBlank="1" showInputMessage="1" showErrorMessage="1" errorTitle="Standard" error="Bitte geben Sie einen Zahlenwert ein!" sqref="AA38">
      <formula1>-1000000000</formula1>
      <formula2>1000000000</formula2>
    </dataValidation>
    <dataValidation errorStyle="warning" type="date" allowBlank="1" showInputMessage="1" showErrorMessage="1" error="Bitte überprügen Sie die Eingabe! Geben Sie bitte ein gültiges Datum ein (TT.MM.JJJJ)" sqref="Z38">
      <formula1>1</formula1>
      <formula2>55153</formula2>
    </dataValidation>
    <dataValidation type="decimal" allowBlank="1" showInputMessage="1" showErrorMessage="1" errorTitle="Standard" error="Bitte geben Sie einen kleinere Wert ein!" sqref="AA43">
      <formula1>-1000000000000</formula1>
      <formula2>1000000000000</formula2>
    </dataValidation>
    <dataValidation type="decimal" allowBlank="1" showInputMessage="1" showErrorMessage="1" errorTitle="Standard" error="Bitte geben Sie einen kleineren Wert ein!" sqref="AA44">
      <formula1>-1000000000000</formula1>
      <formula2>1000000000000</formula2>
    </dataValidation>
    <dataValidation type="decimal" allowBlank="1" showInputMessage="1" showErrorMessage="1" promptTitle="Zinssatz" errorTitle="Standard" error="Bitte geben Sie hier den verwendeten Zinssatz ein!" sqref="AA52">
      <formula1>0</formula1>
      <formula2>1</formula2>
    </dataValidation>
    <dataValidation type="decimal" allowBlank="1" showInputMessage="1" showErrorMessage="1" errorTitle="Standard" error="Bitte geben Sie einen Zahlenwert &lt;=0 ein!" sqref="H68:M68 H81:M82">
      <formula1>-1000000000000</formula1>
      <formula2>0</formula2>
    </dataValidation>
    <dataValidation type="decimal" allowBlank="1" showInputMessage="1" showErrorMessage="1" promptTitle="Veränderung gegenüber Basisjahr" errorTitle="Standard" error="Bitte geben Sie einen Zahlenwert ein." sqref="N85 N36 N56:N60 N30:N32 N45:N48 N40:N43 N50:N53 N24:N25 N68 N73:N75 N63:N65">
      <formula1>-1000000000000</formula1>
      <formula2>1000000000000</formula2>
    </dataValidation>
    <dataValidation type="decimal" allowBlank="1" showInputMessage="1" showErrorMessage="1" errorTitle="Standard" error="Bitte geben Sie einen Zahlenwert &gt;=0 ein!" sqref="M63 O58 K28:K32 L31:L32 J31:J32 H31:H32 H29 J29 H36:M36 H56:M60 O56:P57 G34:M34 O60:P60 I28:I32 H25:M25 O44:P44 H40:M43 O38:P39 H45:M48 O49:P49 H50:M53 L29 K63 L63:L64 H73:M75 M28:M32 O82:P82 O68:P68 H65:M65 P73 H63:J64 O63:P65 O73:O75">
      <formula1>0</formula1>
      <formula2>1000000000000</formula2>
    </dataValidation>
    <dataValidation type="decimal" allowBlank="1" showInputMessage="1" showErrorMessage="1" errorTitle="Standard" error="Bitte geben Sie einen Zahlenwert ein." sqref="N81:N82">
      <formula1>-1000000000000</formula1>
      <formula2>1000000000000</formula2>
    </dataValidation>
    <dataValidation type="decimal" allowBlank="1" showInputMessage="1" showErrorMessage="1" promptTitle="Deckungsdifferenz aus Vorjahren" prompt="&#10;Überdeckungen die tarifwirksam einfliessen mit (-) eingeben" errorTitle="Standard" sqref="M85 K85 H85">
      <formula1>-1000000000000</formula1>
      <formula2>1000000000000</formula2>
    </dataValidation>
    <dataValidation type="decimal" allowBlank="1" showInputMessage="1" showErrorMessage="1" errorTitle="Standard" sqref="L85 N34 N28:N29 N23 I85:J85">
      <formula1>-1000000000000</formula1>
      <formula2>1000000000000</formula2>
    </dataValidation>
    <dataValidation type="decimal" allowBlank="1" showInputMessage="1" showErrorMessage="1" prompt="Betrag, welcher für die Tarife 201X tarifwirksam eingesetzt worden ist.&#10;- Überdeckung mit (-) eintragen.&#10;- Unterdeckung mit (+) eintragen." errorTitle="Standard" error="Bitte geben Sie einen Zahlenwert ein!" sqref="AD62">
      <formula1>-1000000000000</formula1>
      <formula2>1000000000000</formula2>
    </dataValidation>
    <dataValidation type="decimal" allowBlank="1" showInputMessage="1" showErrorMessage="1" errorTitle="Standard" error="Bitte geben Sie einen Zahlenwert &gt;0 ein!" sqref="Z62 AB62 AA26">
      <formula1>-1000000000000</formula1>
      <formula2>1000000000000</formula2>
    </dataValidation>
    <dataValidation type="decimal" allowBlank="1" showInputMessage="1" showErrorMessage="1" errorTitle="Standard" error="Bitte geben Sie einen Zahlenwert ein!" sqref="AF62">
      <formula1>-1000000000000</formula1>
      <formula2>1000000000000</formula2>
    </dataValidation>
    <dataValidation type="decimal" allowBlank="1" showInputMessage="1" showErrorMessage="1" errorTitle="Standard" error="BItte geben Sie einen Zahlenwert ein!" sqref="AE62">
      <formula1>-1000000000000</formula1>
      <formula2>1000000000000</formula2>
    </dataValidation>
    <dataValidation type="decimal" allowBlank="1" showInputMessage="1" showErrorMessage="1" prompt="Betrag gemäss Spalte 7 (Zelle AE62), Deckungs-differenzen Netz (Formular 3.2) des Vorjahres (KoReT2019). " errorTitle="Standard" error="BItte geben Sie einen Zahlenwert &gt; 0 ein!" sqref="Y62">
      <formula1>-1000000000000</formula1>
      <formula2>1000000000000</formula2>
    </dataValidation>
    <dataValidation type="decimal" allowBlank="1" showInputMessage="1" showErrorMessage="1" errorTitle="Standard" error="Bitte geben Sie einen Zahlenwert &gt;0 ein!" sqref="AC62 AA62 AA30 Q56:Q57 AA23 Q63:Q65 AA27">
      <formula1>0</formula1>
      <formula2>1000000000000</formula2>
    </dataValidation>
  </dataValidations>
  <printOptions headings="1"/>
  <pageMargins left="0.5905511811023623" right="0.3937007874015748" top="0.7874015748031497" bottom="0.4724409448818898" header="0.31496062992125984" footer="0.31496062992125984"/>
  <pageSetup fitToHeight="1" fitToWidth="1" horizontalDpi="600" verticalDpi="600" orientation="landscape" paperSize="9" scale="31" r:id="rId3"/>
  <headerFooter scaleWithDoc="0">
    <oddHeader>&amp;C&amp;A; &amp;D&amp;R&amp;"Calibri,Fett"&amp;12Formular 3.2</oddHeader>
    <oddFooter>&amp;L&amp;13Nachkalkulation Deckungsdifferenzen Netz 2018&amp;R&amp;13Seite &amp;P von &amp;N</oddFooter>
  </headerFooter>
  <colBreaks count="1" manualBreakCount="1">
    <brk id="19" max="78" man="1"/>
  </colBreaks>
  <ignoredErrors>
    <ignoredError sqref="R24:R25 R58" unlockedFormula="1"/>
    <ignoredError sqref="F23:F25 F28:F32 F34:F36 F40:F48 F50:F60 F63:F68 F73:F85" formulaRange="1"/>
    <ignoredError sqref="F49" formula="1" formulaRange="1"/>
  </ignoredErrors>
  <drawing r:id="rId2"/>
  <legacyDrawing r:id="rId1"/>
</worksheet>
</file>

<file path=xl/worksheets/sheet3.xml><?xml version="1.0" encoding="utf-8"?>
<worksheet xmlns="http://schemas.openxmlformats.org/spreadsheetml/2006/main" xmlns:r="http://schemas.openxmlformats.org/officeDocument/2006/relationships">
  <sheetPr codeName="Tabelle24">
    <pageSetUpPr fitToPage="1"/>
  </sheetPr>
  <dimension ref="A1:T235"/>
  <sheetViews>
    <sheetView showGridLines="0" zoomScalePageLayoutView="0" workbookViewId="0" topLeftCell="A1">
      <pane ySplit="20" topLeftCell="A21" activePane="bottomLeft" state="frozen"/>
      <selection pane="topLeft" activeCell="E13" sqref="E13"/>
      <selection pane="bottomLeft" activeCell="C8" sqref="C8"/>
    </sheetView>
  </sheetViews>
  <sheetFormatPr defaultColWidth="11.00390625" defaultRowHeight="12.75"/>
  <cols>
    <col min="1" max="1" width="5.57421875" style="14" customWidth="1"/>
    <col min="2" max="2" width="56.421875" style="14" customWidth="1"/>
    <col min="3" max="10" width="17.421875" style="14" customWidth="1"/>
    <col min="11" max="11" width="40.57421875" style="14" customWidth="1"/>
    <col min="12" max="12" width="6.57421875" style="14" customWidth="1"/>
    <col min="13" max="20" width="11.421875" style="14" customWidth="1"/>
    <col min="21" max="16384" width="11.00390625" style="14" customWidth="1"/>
  </cols>
  <sheetData>
    <row r="1" spans="1:20" ht="15">
      <c r="A1" s="11"/>
      <c r="B1" s="11"/>
      <c r="C1" s="11"/>
      <c r="D1" s="11"/>
      <c r="E1" s="11"/>
      <c r="F1" s="11"/>
      <c r="G1" s="11"/>
      <c r="H1" s="11"/>
      <c r="I1" s="11"/>
      <c r="J1" s="11"/>
      <c r="K1" s="11"/>
      <c r="L1" s="11"/>
      <c r="M1" s="11"/>
      <c r="N1" s="11"/>
      <c r="O1" s="12" t="s">
        <v>19</v>
      </c>
      <c r="P1" s="13">
        <v>0.0498</v>
      </c>
      <c r="Q1" s="11"/>
      <c r="R1" s="11"/>
      <c r="S1" s="11"/>
      <c r="T1" s="11"/>
    </row>
    <row r="2" spans="1:20" ht="15.75">
      <c r="A2" s="11"/>
      <c r="B2" s="15" t="str">
        <f>"Kostenrechnung Tarife "&amp;C8+2</f>
        <v>Kostenrechnung Tarife 2020</v>
      </c>
      <c r="C2" s="11"/>
      <c r="D2" s="11"/>
      <c r="E2" s="11"/>
      <c r="F2" s="11"/>
      <c r="G2" s="11"/>
      <c r="H2" s="11"/>
      <c r="I2" s="11"/>
      <c r="J2" s="11"/>
      <c r="K2" s="11"/>
      <c r="L2" s="11"/>
      <c r="M2" s="11"/>
      <c r="N2" s="11"/>
      <c r="O2" s="12" t="s">
        <v>20</v>
      </c>
      <c r="P2" s="16">
        <v>0.0498</v>
      </c>
      <c r="Q2" s="11"/>
      <c r="R2" s="11"/>
      <c r="S2" s="11"/>
      <c r="T2" s="11"/>
    </row>
    <row r="3" spans="1:20" ht="4.5" customHeight="1">
      <c r="A3" s="11"/>
      <c r="B3" s="11"/>
      <c r="C3" s="11"/>
      <c r="D3" s="11"/>
      <c r="E3" s="11"/>
      <c r="F3" s="11"/>
      <c r="G3" s="11"/>
      <c r="H3" s="11"/>
      <c r="I3" s="11"/>
      <c r="J3" s="11"/>
      <c r="K3" s="11"/>
      <c r="L3" s="11"/>
      <c r="M3" s="11"/>
      <c r="N3" s="11"/>
      <c r="O3" s="11"/>
      <c r="P3" s="11"/>
      <c r="Q3" s="11"/>
      <c r="R3" s="11"/>
      <c r="S3" s="11"/>
      <c r="T3" s="11"/>
    </row>
    <row r="4" spans="1:20" ht="19.5">
      <c r="A4" s="11"/>
      <c r="B4" s="17" t="s">
        <v>21</v>
      </c>
      <c r="C4" s="11"/>
      <c r="D4" s="11"/>
      <c r="E4" s="11"/>
      <c r="F4" s="11"/>
      <c r="G4" s="11"/>
      <c r="H4" s="11"/>
      <c r="I4" s="11"/>
      <c r="J4" s="11"/>
      <c r="K4" s="11"/>
      <c r="L4" s="11"/>
      <c r="M4" s="11"/>
      <c r="N4" s="11"/>
      <c r="O4" s="11"/>
      <c r="P4" s="11"/>
      <c r="Q4" s="11"/>
      <c r="R4" s="11"/>
      <c r="S4" s="11"/>
      <c r="T4" s="11"/>
    </row>
    <row r="5" spans="1:20" ht="20.25" customHeight="1">
      <c r="A5" s="11"/>
      <c r="B5" s="17" t="str">
        <f>"Deckungsdifferenzen Energie "&amp;C8</f>
        <v>Deckungsdifferenzen Energie 2018</v>
      </c>
      <c r="C5" s="11"/>
      <c r="D5" s="11"/>
      <c r="E5" s="11"/>
      <c r="F5" s="11"/>
      <c r="G5" s="11"/>
      <c r="H5" s="11"/>
      <c r="I5" s="11"/>
      <c r="J5" s="11"/>
      <c r="K5" s="11"/>
      <c r="L5" s="11"/>
      <c r="M5" s="11"/>
      <c r="N5" s="11"/>
      <c r="O5" s="11"/>
      <c r="P5" s="11"/>
      <c r="Q5" s="11"/>
      <c r="R5" s="11"/>
      <c r="S5" s="11"/>
      <c r="T5" s="11"/>
    </row>
    <row r="6" spans="1:20" ht="15">
      <c r="A6" s="11"/>
      <c r="B6" s="18" t="str">
        <f>"Formular 5.1"</f>
        <v>Formular 5.1</v>
      </c>
      <c r="C6" s="11"/>
      <c r="D6" s="11"/>
      <c r="E6" s="11"/>
      <c r="F6" s="11"/>
      <c r="G6" s="11"/>
      <c r="H6" s="11"/>
      <c r="I6" s="11"/>
      <c r="J6" s="11"/>
      <c r="K6" s="11"/>
      <c r="L6" s="11"/>
      <c r="M6" s="11"/>
      <c r="N6" s="11"/>
      <c r="O6" s="11"/>
      <c r="P6" s="11"/>
      <c r="Q6" s="11"/>
      <c r="R6" s="11"/>
      <c r="S6" s="11"/>
      <c r="T6" s="11"/>
    </row>
    <row r="7" spans="1:20" ht="7.5" customHeight="1">
      <c r="A7" s="11"/>
      <c r="B7" s="11"/>
      <c r="C7" s="11"/>
      <c r="D7" s="11"/>
      <c r="E7" s="11"/>
      <c r="F7" s="11"/>
      <c r="G7" s="11"/>
      <c r="H7" s="11"/>
      <c r="I7" s="11"/>
      <c r="J7" s="11"/>
      <c r="K7" s="11"/>
      <c r="L7" s="11"/>
      <c r="M7" s="11"/>
      <c r="N7" s="11"/>
      <c r="O7" s="11"/>
      <c r="P7" s="11"/>
      <c r="Q7" s="11"/>
      <c r="R7" s="11"/>
      <c r="S7" s="11"/>
      <c r="T7" s="11"/>
    </row>
    <row r="8" spans="1:20" s="21" customFormat="1" ht="15" customHeight="1">
      <c r="A8" s="19"/>
      <c r="B8" s="20" t="s">
        <v>22</v>
      </c>
      <c r="C8" s="201">
        <v>2018</v>
      </c>
      <c r="D8" s="19"/>
      <c r="E8" s="19"/>
      <c r="F8" s="19"/>
      <c r="G8" s="19"/>
      <c r="H8" s="11"/>
      <c r="I8" s="19"/>
      <c r="J8" s="19"/>
      <c r="K8" s="19"/>
      <c r="L8" s="19"/>
      <c r="M8" s="19"/>
      <c r="N8" s="19"/>
      <c r="O8" s="19"/>
      <c r="P8" s="19"/>
      <c r="Q8" s="19"/>
      <c r="R8" s="19"/>
      <c r="S8" s="19"/>
      <c r="T8" s="19"/>
    </row>
    <row r="9" spans="1:20" s="21" customFormat="1" ht="7.5" customHeight="1">
      <c r="A9" s="19"/>
      <c r="C9" s="20"/>
      <c r="D9" s="19"/>
      <c r="E9" s="19"/>
      <c r="F9" s="19"/>
      <c r="J9" s="19"/>
      <c r="K9" s="19"/>
      <c r="L9" s="19"/>
      <c r="M9" s="19"/>
      <c r="N9" s="19"/>
      <c r="O9" s="19"/>
      <c r="P9" s="19"/>
      <c r="Q9" s="19"/>
      <c r="R9" s="19"/>
      <c r="S9" s="19"/>
      <c r="T9" s="19"/>
    </row>
    <row r="10" spans="1:20" s="21" customFormat="1" ht="18" customHeight="1" hidden="1">
      <c r="A10" s="19"/>
      <c r="B10" s="22" t="s">
        <v>23</v>
      </c>
      <c r="C10" s="20"/>
      <c r="D10" s="19"/>
      <c r="E10" s="19"/>
      <c r="F10" s="23"/>
      <c r="H10" s="24" t="s">
        <v>24</v>
      </c>
      <c r="I10" s="19"/>
      <c r="J10" s="19"/>
      <c r="K10" s="19"/>
      <c r="L10" s="19"/>
      <c r="M10" s="19"/>
      <c r="N10" s="19"/>
      <c r="O10" s="19"/>
      <c r="P10" s="19"/>
      <c r="Q10" s="19"/>
      <c r="R10" s="19"/>
      <c r="S10" s="19"/>
      <c r="T10" s="19"/>
    </row>
    <row r="11" spans="1:20" s="21" customFormat="1" ht="15" customHeight="1">
      <c r="A11" s="19"/>
      <c r="B11" s="25" t="s">
        <v>25</v>
      </c>
      <c r="C11" s="20"/>
      <c r="D11" s="19"/>
      <c r="E11" s="19"/>
      <c r="F11" s="19"/>
      <c r="G11" s="19"/>
      <c r="H11" s="24"/>
      <c r="I11" s="19"/>
      <c r="J11" s="19"/>
      <c r="K11" s="19"/>
      <c r="L11" s="19"/>
      <c r="M11" s="19"/>
      <c r="N11" s="19"/>
      <c r="O11" s="19"/>
      <c r="P11" s="19"/>
      <c r="Q11" s="19"/>
      <c r="R11" s="19"/>
      <c r="S11" s="19"/>
      <c r="T11" s="19"/>
    </row>
    <row r="12" spans="1:20" s="21" customFormat="1" ht="7.5" customHeight="1">
      <c r="A12" s="19"/>
      <c r="B12" s="20"/>
      <c r="C12" s="20"/>
      <c r="D12" s="19"/>
      <c r="E12" s="19"/>
      <c r="F12" s="19"/>
      <c r="G12" s="19"/>
      <c r="H12" s="19"/>
      <c r="I12" s="19"/>
      <c r="J12" s="19"/>
      <c r="K12" s="19"/>
      <c r="L12" s="19"/>
      <c r="M12" s="19"/>
      <c r="N12" s="19"/>
      <c r="O12" s="19"/>
      <c r="P12" s="19"/>
      <c r="Q12" s="19"/>
      <c r="R12" s="19"/>
      <c r="S12" s="19"/>
      <c r="T12" s="19"/>
    </row>
    <row r="13" spans="1:20" s="21" customFormat="1" ht="15" customHeight="1">
      <c r="A13" s="19"/>
      <c r="B13" s="20" t="s">
        <v>26</v>
      </c>
      <c r="C13" s="26"/>
      <c r="D13" s="27"/>
      <c r="E13" s="26"/>
      <c r="F13" s="19"/>
      <c r="G13" s="19"/>
      <c r="H13" s="19"/>
      <c r="I13" s="19"/>
      <c r="J13" s="19"/>
      <c r="K13" s="19"/>
      <c r="L13" s="19"/>
      <c r="M13" s="19"/>
      <c r="N13" s="19"/>
      <c r="O13" s="19"/>
      <c r="P13" s="19"/>
      <c r="Q13" s="19"/>
      <c r="R13" s="19"/>
      <c r="S13" s="19"/>
      <c r="T13" s="19"/>
    </row>
    <row r="14" spans="1:20" ht="15" customHeight="1">
      <c r="A14" s="11"/>
      <c r="B14" s="28" t="s">
        <v>27</v>
      </c>
      <c r="C14" s="29"/>
      <c r="D14" s="28" t="s">
        <v>28</v>
      </c>
      <c r="E14" s="29"/>
      <c r="F14" s="11"/>
      <c r="G14" s="11"/>
      <c r="H14" s="11"/>
      <c r="I14" s="11"/>
      <c r="J14" s="11"/>
      <c r="K14" s="11"/>
      <c r="L14" s="11"/>
      <c r="M14" s="11"/>
      <c r="N14" s="11"/>
      <c r="O14" s="11"/>
      <c r="P14" s="11"/>
      <c r="Q14" s="11"/>
      <c r="R14" s="11"/>
      <c r="S14" s="11"/>
      <c r="T14" s="11"/>
    </row>
    <row r="15" spans="1:20" ht="7.5" customHeight="1">
      <c r="A15" s="11"/>
      <c r="B15" s="25"/>
      <c r="C15" s="30"/>
      <c r="D15" s="11"/>
      <c r="E15" s="11"/>
      <c r="F15" s="11"/>
      <c r="G15" s="11"/>
      <c r="H15" s="11"/>
      <c r="I15" s="11"/>
      <c r="J15" s="11"/>
      <c r="K15" s="11"/>
      <c r="L15" s="11"/>
      <c r="M15" s="11"/>
      <c r="N15" s="11"/>
      <c r="O15" s="11"/>
      <c r="P15" s="11"/>
      <c r="Q15" s="11"/>
      <c r="R15" s="11"/>
      <c r="S15" s="11"/>
      <c r="T15" s="11"/>
    </row>
    <row r="16" spans="1:20" ht="15" customHeight="1">
      <c r="A16" s="11"/>
      <c r="B16" s="25" t="s">
        <v>29</v>
      </c>
      <c r="C16" s="30"/>
      <c r="D16" s="11"/>
      <c r="E16" s="31"/>
      <c r="F16" s="32"/>
      <c r="G16" s="11"/>
      <c r="H16" s="11"/>
      <c r="I16" s="11"/>
      <c r="J16" s="11"/>
      <c r="K16" s="11"/>
      <c r="L16" s="11"/>
      <c r="M16" s="11"/>
      <c r="N16" s="11"/>
      <c r="O16" s="11"/>
      <c r="P16" s="11"/>
      <c r="Q16" s="11"/>
      <c r="R16" s="11"/>
      <c r="S16" s="11"/>
      <c r="T16" s="11"/>
    </row>
    <row r="17" spans="1:20" ht="7.5" customHeight="1">
      <c r="A17" s="11"/>
      <c r="B17" s="25"/>
      <c r="C17" s="30"/>
      <c r="D17" s="11"/>
      <c r="E17" s="11"/>
      <c r="F17" s="11"/>
      <c r="G17" s="11"/>
      <c r="H17" s="11"/>
      <c r="I17" s="11"/>
      <c r="J17" s="11"/>
      <c r="K17" s="11"/>
      <c r="L17" s="11"/>
      <c r="M17" s="11"/>
      <c r="N17" s="11"/>
      <c r="O17" s="11"/>
      <c r="P17" s="11"/>
      <c r="Q17" s="11"/>
      <c r="R17" s="11"/>
      <c r="S17" s="11"/>
      <c r="T17" s="11"/>
    </row>
    <row r="18" spans="1:20" ht="24.75" customHeight="1" thickBot="1">
      <c r="A18" s="11"/>
      <c r="B18" s="15" t="s">
        <v>30</v>
      </c>
      <c r="C18" s="15" t="str">
        <f>"IST-Gestehungskosten "&amp;C8&amp;":"</f>
        <v>IST-Gestehungskosten 2018:</v>
      </c>
      <c r="D18" s="11"/>
      <c r="E18" s="11"/>
      <c r="F18" s="11"/>
      <c r="G18" s="11"/>
      <c r="H18" s="11"/>
      <c r="I18" s="11"/>
      <c r="J18" s="11"/>
      <c r="K18" s="11"/>
      <c r="L18" s="11"/>
      <c r="M18" s="11"/>
      <c r="N18" s="11"/>
      <c r="O18" s="11"/>
      <c r="P18" s="11"/>
      <c r="Q18" s="11"/>
      <c r="R18" s="11"/>
      <c r="S18" s="11"/>
      <c r="T18" s="11"/>
    </row>
    <row r="19" spans="1:20" ht="15">
      <c r="A19" s="11"/>
      <c r="B19" s="33" t="s">
        <v>30</v>
      </c>
      <c r="C19" s="34" t="s">
        <v>31</v>
      </c>
      <c r="D19" s="35">
        <f>IF(C14&lt;&gt;"",C14,"")</f>
      </c>
      <c r="E19" s="36" t="s">
        <v>28</v>
      </c>
      <c r="F19" s="35">
        <f>IF(E14&lt;&gt;"",E14,"")</f>
      </c>
      <c r="G19" s="34"/>
      <c r="H19" s="34"/>
      <c r="I19" s="34"/>
      <c r="J19" s="37"/>
      <c r="K19" s="38"/>
      <c r="L19" s="11"/>
      <c r="M19" s="11"/>
      <c r="N19" s="11"/>
      <c r="O19" s="11"/>
      <c r="P19" s="11"/>
      <c r="Q19" s="11"/>
      <c r="R19" s="11"/>
      <c r="S19" s="11"/>
      <c r="T19" s="11"/>
    </row>
    <row r="20" spans="1:20" ht="42.75" customHeight="1">
      <c r="A20" s="11"/>
      <c r="B20" s="39"/>
      <c r="C20" s="40" t="s">
        <v>32</v>
      </c>
      <c r="D20" s="41" t="s">
        <v>33</v>
      </c>
      <c r="E20" s="40" t="s">
        <v>34</v>
      </c>
      <c r="F20" s="41" t="s">
        <v>35</v>
      </c>
      <c r="G20" s="41" t="s">
        <v>36</v>
      </c>
      <c r="H20" s="42" t="s">
        <v>37</v>
      </c>
      <c r="I20" s="41" t="s">
        <v>38</v>
      </c>
      <c r="J20" s="43" t="s">
        <v>39</v>
      </c>
      <c r="K20" s="44"/>
      <c r="L20" s="11"/>
      <c r="M20" s="11"/>
      <c r="N20" s="11"/>
      <c r="O20" s="11"/>
      <c r="P20" s="11"/>
      <c r="Q20" s="11"/>
      <c r="R20" s="11"/>
      <c r="S20" s="11"/>
      <c r="T20" s="11"/>
    </row>
    <row r="21" spans="1:20" s="55" customFormat="1" ht="18" customHeight="1" thickBot="1">
      <c r="A21" s="45"/>
      <c r="B21" s="46" t="s">
        <v>40</v>
      </c>
      <c r="C21" s="47"/>
      <c r="D21" s="48"/>
      <c r="E21" s="49">
        <f>E30</f>
        <v>0</v>
      </c>
      <c r="F21" s="49">
        <f>F30</f>
        <v>0</v>
      </c>
      <c r="G21" s="50" t="e">
        <f>F21/E21</f>
        <v>#DIV/0!</v>
      </c>
      <c r="H21" s="51" t="e">
        <f>C21/E21/10</f>
        <v>#DIV/0!</v>
      </c>
      <c r="I21" s="51" t="e">
        <f>D21/F21/10</f>
        <v>#DIV/0!</v>
      </c>
      <c r="J21" s="52"/>
      <c r="K21" s="53"/>
      <c r="L21" s="54"/>
      <c r="M21" s="45"/>
      <c r="N21" s="45"/>
      <c r="O21" s="45"/>
      <c r="P21" s="45"/>
      <c r="Q21" s="45"/>
      <c r="R21" s="45"/>
      <c r="S21" s="45"/>
      <c r="T21" s="45"/>
    </row>
    <row r="22" spans="2:12" ht="15">
      <c r="B22" s="56"/>
      <c r="C22" s="57"/>
      <c r="D22" s="57"/>
      <c r="E22" s="57"/>
      <c r="F22" s="57"/>
      <c r="G22" s="58"/>
      <c r="H22" s="59"/>
      <c r="I22" s="59"/>
      <c r="J22" s="59"/>
      <c r="K22" s="60"/>
      <c r="L22" s="56"/>
    </row>
    <row r="23" spans="2:3" ht="15" customHeight="1" thickBot="1">
      <c r="B23" s="61" t="s">
        <v>41</v>
      </c>
      <c r="C23" s="61"/>
    </row>
    <row r="24" spans="1:20" ht="49.5" customHeight="1">
      <c r="A24" s="11"/>
      <c r="B24" s="62" t="s">
        <v>42</v>
      </c>
      <c r="C24" s="63" t="s">
        <v>43</v>
      </c>
      <c r="D24" s="64" t="s">
        <v>33</v>
      </c>
      <c r="E24" s="63" t="s">
        <v>34</v>
      </c>
      <c r="F24" s="65" t="s">
        <v>35</v>
      </c>
      <c r="G24" s="63" t="s">
        <v>44</v>
      </c>
      <c r="H24" s="66" t="s">
        <v>37</v>
      </c>
      <c r="I24" s="64" t="s">
        <v>38</v>
      </c>
      <c r="J24" s="67" t="s">
        <v>39</v>
      </c>
      <c r="K24" s="68"/>
      <c r="L24" s="11"/>
      <c r="M24" s="11"/>
      <c r="N24" s="11"/>
      <c r="O24" s="11"/>
      <c r="P24" s="11"/>
      <c r="Q24" s="11"/>
      <c r="R24" s="11"/>
      <c r="S24" s="11"/>
      <c r="T24" s="11"/>
    </row>
    <row r="25" spans="1:20" ht="15" customHeight="1">
      <c r="A25" s="11"/>
      <c r="B25" s="69" t="s">
        <v>45</v>
      </c>
      <c r="C25" s="70"/>
      <c r="D25" s="70"/>
      <c r="E25" s="70"/>
      <c r="F25" s="70"/>
      <c r="G25" s="71" t="e">
        <f>E25/(E25+E27)</f>
        <v>#DIV/0!</v>
      </c>
      <c r="H25" s="72" t="e">
        <f aca="true" t="shared" si="0" ref="H25:I30">C25/E25/10</f>
        <v>#DIV/0!</v>
      </c>
      <c r="I25" s="72" t="e">
        <f t="shared" si="0"/>
        <v>#DIV/0!</v>
      </c>
      <c r="J25" s="73"/>
      <c r="K25" s="74"/>
      <c r="L25" s="75"/>
      <c r="M25" s="11"/>
      <c r="N25" s="11"/>
      <c r="O25" s="11"/>
      <c r="P25" s="11"/>
      <c r="Q25" s="11"/>
      <c r="R25" s="11"/>
      <c r="S25" s="11"/>
      <c r="T25" s="11"/>
    </row>
    <row r="26" spans="1:20" ht="15" customHeight="1">
      <c r="A26" s="11"/>
      <c r="B26" s="76" t="s">
        <v>46</v>
      </c>
      <c r="C26" s="70"/>
      <c r="D26" s="70"/>
      <c r="E26" s="70"/>
      <c r="F26" s="70"/>
      <c r="G26" s="77" t="e">
        <f>F26/E26</f>
        <v>#DIV/0!</v>
      </c>
      <c r="H26" s="78" t="e">
        <f>C26/E26/10</f>
        <v>#DIV/0!</v>
      </c>
      <c r="I26" s="78" t="e">
        <f>D26/F26/10</f>
        <v>#DIV/0!</v>
      </c>
      <c r="J26" s="73" t="s">
        <v>47</v>
      </c>
      <c r="K26" s="74"/>
      <c r="L26" s="75"/>
      <c r="M26" s="11"/>
      <c r="N26" s="11"/>
      <c r="O26" s="11"/>
      <c r="P26" s="11"/>
      <c r="Q26" s="11"/>
      <c r="R26" s="11"/>
      <c r="S26" s="11"/>
      <c r="T26" s="11"/>
    </row>
    <row r="27" spans="1:20" ht="15" customHeight="1">
      <c r="A27" s="79"/>
      <c r="B27" s="69" t="s">
        <v>48</v>
      </c>
      <c r="C27" s="70"/>
      <c r="D27" s="70"/>
      <c r="E27" s="70"/>
      <c r="F27" s="70"/>
      <c r="G27" s="71" t="e">
        <f>E27/(E25+E27)</f>
        <v>#DIV/0!</v>
      </c>
      <c r="H27" s="72" t="e">
        <f t="shared" si="0"/>
        <v>#DIV/0!</v>
      </c>
      <c r="I27" s="72" t="e">
        <f t="shared" si="0"/>
        <v>#DIV/0!</v>
      </c>
      <c r="J27" s="73"/>
      <c r="K27" s="74"/>
      <c r="L27" s="11"/>
      <c r="M27" s="11"/>
      <c r="N27" s="11"/>
      <c r="O27" s="11"/>
      <c r="P27" s="11"/>
      <c r="Q27" s="11"/>
      <c r="R27" s="11"/>
      <c r="S27" s="11"/>
      <c r="T27" s="11"/>
    </row>
    <row r="28" spans="1:20" ht="15" customHeight="1">
      <c r="A28" s="80"/>
      <c r="B28" s="69" t="s">
        <v>49</v>
      </c>
      <c r="C28" s="70"/>
      <c r="D28" s="70"/>
      <c r="E28" s="70"/>
      <c r="F28" s="70"/>
      <c r="G28" s="77" t="e">
        <f>F28/E28</f>
        <v>#DIV/0!</v>
      </c>
      <c r="H28" s="72" t="e">
        <f>C28/E28/10</f>
        <v>#DIV/0!</v>
      </c>
      <c r="I28" s="72" t="e">
        <f>D28/F28/10</f>
        <v>#DIV/0!</v>
      </c>
      <c r="J28" s="73"/>
      <c r="K28" s="74"/>
      <c r="L28" s="11"/>
      <c r="M28" s="11"/>
      <c r="N28" s="11"/>
      <c r="O28" s="11"/>
      <c r="P28" s="11"/>
      <c r="Q28" s="11"/>
      <c r="R28" s="11"/>
      <c r="S28" s="11"/>
      <c r="T28" s="11"/>
    </row>
    <row r="29" spans="1:20" s="55" customFormat="1" ht="15" customHeight="1">
      <c r="A29" s="80"/>
      <c r="B29" s="81" t="s">
        <v>50</v>
      </c>
      <c r="C29" s="82"/>
      <c r="D29" s="83"/>
      <c r="E29" s="82"/>
      <c r="F29" s="83"/>
      <c r="G29" s="84" t="e">
        <f>E29/(E25+E27)</f>
        <v>#DIV/0!</v>
      </c>
      <c r="H29" s="85" t="e">
        <f t="shared" si="0"/>
        <v>#DIV/0!</v>
      </c>
      <c r="I29" s="85" t="e">
        <f t="shared" si="0"/>
        <v>#DIV/0!</v>
      </c>
      <c r="J29" s="73"/>
      <c r="K29" s="74"/>
      <c r="L29" s="45"/>
      <c r="M29" s="45"/>
      <c r="N29" s="45"/>
      <c r="O29" s="45"/>
      <c r="P29" s="45"/>
      <c r="Q29" s="45"/>
      <c r="R29" s="45"/>
      <c r="S29" s="45"/>
      <c r="T29" s="45"/>
    </row>
    <row r="30" spans="1:20" s="55" customFormat="1" ht="18" customHeight="1">
      <c r="A30" s="80"/>
      <c r="B30" s="86" t="s">
        <v>51</v>
      </c>
      <c r="C30" s="83">
        <f>C25+SUM(C27:C29)</f>
        <v>0</v>
      </c>
      <c r="D30" s="83">
        <f>D25+SUM(D27:D28)</f>
        <v>0</v>
      </c>
      <c r="E30" s="83">
        <f>E25+E27+E29</f>
        <v>0</v>
      </c>
      <c r="F30" s="83">
        <f>F25+F27</f>
        <v>0</v>
      </c>
      <c r="G30" s="84" t="e">
        <f>G25+G27+G29</f>
        <v>#DIV/0!</v>
      </c>
      <c r="H30" s="85" t="e">
        <f t="shared" si="0"/>
        <v>#DIV/0!</v>
      </c>
      <c r="I30" s="85" t="e">
        <f t="shared" si="0"/>
        <v>#DIV/0!</v>
      </c>
      <c r="J30" s="73"/>
      <c r="K30" s="74"/>
      <c r="L30" s="45"/>
      <c r="M30" s="45"/>
      <c r="N30" s="45"/>
      <c r="O30" s="45"/>
      <c r="P30" s="45"/>
      <c r="Q30" s="45"/>
      <c r="R30" s="45"/>
      <c r="S30" s="45"/>
      <c r="T30" s="45"/>
    </row>
    <row r="31" spans="1:20" ht="15" customHeight="1">
      <c r="A31" s="87"/>
      <c r="B31" s="88" t="s">
        <v>52</v>
      </c>
      <c r="C31" s="89"/>
      <c r="D31" s="89"/>
      <c r="E31" s="90"/>
      <c r="F31" s="90"/>
      <c r="G31" s="91"/>
      <c r="H31" s="92" t="e">
        <f>C31/E30/10</f>
        <v>#DIV/0!</v>
      </c>
      <c r="I31" s="92" t="e">
        <f>D31/F30/10</f>
        <v>#DIV/0!</v>
      </c>
      <c r="J31" s="73"/>
      <c r="K31" s="74"/>
      <c r="L31" s="11"/>
      <c r="M31" s="11"/>
      <c r="N31" s="11"/>
      <c r="O31" s="11"/>
      <c r="P31" s="11"/>
      <c r="Q31" s="11"/>
      <c r="R31" s="11"/>
      <c r="S31" s="11"/>
      <c r="T31" s="11"/>
    </row>
    <row r="32" spans="2:20" ht="15" customHeight="1">
      <c r="B32" s="69" t="s">
        <v>53</v>
      </c>
      <c r="C32" s="93"/>
      <c r="D32" s="93"/>
      <c r="E32" s="94"/>
      <c r="F32" s="94"/>
      <c r="G32" s="95"/>
      <c r="H32" s="85" t="e">
        <f>C32/E30/10</f>
        <v>#DIV/0!</v>
      </c>
      <c r="I32" s="85" t="e">
        <f>D32/F30/10</f>
        <v>#DIV/0!</v>
      </c>
      <c r="J32" s="73"/>
      <c r="K32" s="74"/>
      <c r="L32" s="11"/>
      <c r="M32" s="11"/>
      <c r="N32" s="11"/>
      <c r="O32" s="11"/>
      <c r="P32" s="11"/>
      <c r="Q32" s="11"/>
      <c r="R32" s="11"/>
      <c r="S32" s="11"/>
      <c r="T32" s="11"/>
    </row>
    <row r="33" spans="1:20" ht="15" customHeight="1">
      <c r="A33" s="87"/>
      <c r="B33" s="69" t="s">
        <v>54</v>
      </c>
      <c r="C33" s="96"/>
      <c r="D33" s="70"/>
      <c r="E33" s="96"/>
      <c r="F33" s="96"/>
      <c r="G33" s="97"/>
      <c r="H33" s="72" t="e">
        <f>C33/E30/10</f>
        <v>#DIV/0!</v>
      </c>
      <c r="I33" s="72" t="e">
        <f>D33/F30/10</f>
        <v>#DIV/0!</v>
      </c>
      <c r="J33" s="73"/>
      <c r="K33" s="74"/>
      <c r="L33" s="11"/>
      <c r="M33" s="11"/>
      <c r="N33" s="11"/>
      <c r="O33" s="11"/>
      <c r="P33" s="11"/>
      <c r="Q33" s="11"/>
      <c r="R33" s="11"/>
      <c r="S33" s="11"/>
      <c r="T33" s="11"/>
    </row>
    <row r="34" spans="1:20" s="55" customFormat="1" ht="18" customHeight="1">
      <c r="A34" s="45"/>
      <c r="B34" s="86" t="s">
        <v>55</v>
      </c>
      <c r="C34" s="83">
        <f>C30+C31+C32</f>
        <v>0</v>
      </c>
      <c r="D34" s="83">
        <f>D30+D31+D32+D33</f>
        <v>0</v>
      </c>
      <c r="E34" s="83">
        <f>E30</f>
        <v>0</v>
      </c>
      <c r="F34" s="83">
        <f>F30</f>
        <v>0</v>
      </c>
      <c r="G34" s="84" t="e">
        <f>G30</f>
        <v>#DIV/0!</v>
      </c>
      <c r="H34" s="85" t="e">
        <f>C34/E34/10</f>
        <v>#DIV/0!</v>
      </c>
      <c r="I34" s="85" t="e">
        <f>D34/F34/10</f>
        <v>#DIV/0!</v>
      </c>
      <c r="J34" s="73"/>
      <c r="K34" s="74"/>
      <c r="L34" s="45"/>
      <c r="M34" s="45"/>
      <c r="N34" s="45"/>
      <c r="O34" s="45"/>
      <c r="P34" s="45"/>
      <c r="Q34" s="45"/>
      <c r="R34" s="45"/>
      <c r="S34" s="45"/>
      <c r="T34" s="45"/>
    </row>
    <row r="35" spans="1:20" ht="18" customHeight="1" thickBot="1">
      <c r="A35" s="11"/>
      <c r="B35" s="98" t="s">
        <v>56</v>
      </c>
      <c r="C35" s="99"/>
      <c r="D35" s="100"/>
      <c r="E35" s="99"/>
      <c r="F35" s="99"/>
      <c r="G35" s="101"/>
      <c r="H35" s="102"/>
      <c r="I35" s="102"/>
      <c r="J35" s="73"/>
      <c r="K35" s="74"/>
      <c r="L35" s="11"/>
      <c r="M35" s="11"/>
      <c r="N35" s="11"/>
      <c r="O35" s="11"/>
      <c r="P35" s="11"/>
      <c r="Q35" s="11"/>
      <c r="R35" s="11"/>
      <c r="S35" s="11"/>
      <c r="T35" s="11"/>
    </row>
    <row r="36" spans="2:20" ht="18" customHeight="1" thickBot="1">
      <c r="B36" s="98" t="s">
        <v>57</v>
      </c>
      <c r="C36" s="103"/>
      <c r="D36" s="103">
        <f>D35+D34</f>
        <v>0</v>
      </c>
      <c r="E36" s="99"/>
      <c r="F36" s="99"/>
      <c r="G36" s="101"/>
      <c r="H36" s="102"/>
      <c r="I36" s="102"/>
      <c r="J36" s="104"/>
      <c r="K36" s="105"/>
      <c r="L36" s="11"/>
      <c r="M36" s="11"/>
      <c r="N36" s="11"/>
      <c r="O36" s="11"/>
      <c r="P36" s="11"/>
      <c r="Q36" s="11"/>
      <c r="R36" s="11"/>
      <c r="S36" s="11"/>
      <c r="T36" s="11"/>
    </row>
    <row r="37" spans="2:10" ht="7.5" customHeight="1" thickBot="1">
      <c r="B37" s="106"/>
      <c r="C37" s="106"/>
      <c r="E37" s="107"/>
      <c r="F37" s="56"/>
      <c r="G37" s="56"/>
      <c r="H37" s="56"/>
      <c r="I37" s="56"/>
      <c r="J37" s="56"/>
    </row>
    <row r="38" spans="1:20" s="55" customFormat="1" ht="18" customHeight="1" thickBot="1">
      <c r="A38" s="45"/>
      <c r="B38" s="108" t="str">
        <f>"Deckungsdifferenzen Energie aus Geschäftsjahr "&amp;C8&amp;" (+ Überdeckung)"</f>
        <v>Deckungsdifferenzen Energie aus Geschäftsjahr 2018 (+ Überdeckung)</v>
      </c>
      <c r="C38" s="109"/>
      <c r="D38" s="110">
        <f>D21-D36</f>
        <v>0</v>
      </c>
      <c r="E38" s="111">
        <f>IF(D38=0,"",IF(D38&gt;0,"Dieser Betrag muss den Endkunden gutgeschrieben werden.","Dieser Betrag kann den Endkunden verrechnet werden."))</f>
      </c>
      <c r="F38" s="112"/>
      <c r="G38" s="112"/>
      <c r="H38" s="112"/>
      <c r="I38" s="113"/>
      <c r="J38" s="111"/>
      <c r="K38" s="114"/>
      <c r="L38" s="45"/>
      <c r="M38" s="45"/>
      <c r="N38" s="45"/>
      <c r="O38" s="45"/>
      <c r="P38" s="45"/>
      <c r="Q38" s="45"/>
      <c r="R38" s="45"/>
      <c r="S38" s="45"/>
      <c r="T38" s="45"/>
    </row>
    <row r="39" spans="1:20" ht="15">
      <c r="A39" s="11"/>
      <c r="B39" s="25"/>
      <c r="C39" s="75"/>
      <c r="D39" s="75"/>
      <c r="E39" s="115"/>
      <c r="F39" s="116"/>
      <c r="G39" s="75"/>
      <c r="H39" s="75"/>
      <c r="I39" s="75"/>
      <c r="J39" s="75"/>
      <c r="K39" s="11"/>
      <c r="L39" s="11"/>
      <c r="M39" s="11"/>
      <c r="N39" s="11"/>
      <c r="O39" s="11"/>
      <c r="P39" s="11"/>
      <c r="Q39" s="11"/>
      <c r="R39" s="11"/>
      <c r="S39" s="11"/>
      <c r="T39" s="11"/>
    </row>
    <row r="40" spans="1:20" ht="15">
      <c r="A40" s="11"/>
      <c r="B40" s="25"/>
      <c r="C40" s="75"/>
      <c r="D40" s="75"/>
      <c r="E40" s="57"/>
      <c r="F40" s="56"/>
      <c r="G40" s="75"/>
      <c r="H40" s="75"/>
      <c r="I40" s="75"/>
      <c r="J40" s="75"/>
      <c r="K40" s="11"/>
      <c r="L40" s="11"/>
      <c r="M40" s="11"/>
      <c r="N40" s="11"/>
      <c r="O40" s="11"/>
      <c r="P40" s="11"/>
      <c r="Q40" s="11"/>
      <c r="R40" s="11"/>
      <c r="S40" s="11"/>
      <c r="T40" s="11"/>
    </row>
    <row r="41" spans="1:20" ht="15.75">
      <c r="A41" s="11"/>
      <c r="B41" s="15" t="s">
        <v>58</v>
      </c>
      <c r="C41" s="75"/>
      <c r="D41" s="75"/>
      <c r="E41" s="57"/>
      <c r="F41" s="56"/>
      <c r="G41" s="75"/>
      <c r="H41" s="75"/>
      <c r="I41" s="75"/>
      <c r="J41" s="75"/>
      <c r="K41" s="11"/>
      <c r="L41" s="11"/>
      <c r="M41" s="11"/>
      <c r="N41" s="11"/>
      <c r="O41" s="11"/>
      <c r="P41" s="11"/>
      <c r="Q41" s="11"/>
      <c r="R41" s="11"/>
      <c r="S41" s="11"/>
      <c r="T41" s="11"/>
    </row>
    <row r="42" spans="1:20" ht="15.75" thickBot="1">
      <c r="A42" s="11"/>
      <c r="B42" s="117" t="s">
        <v>59</v>
      </c>
      <c r="C42" s="118" t="s">
        <v>60</v>
      </c>
      <c r="D42" s="118" t="s">
        <v>61</v>
      </c>
      <c r="E42" s="119" t="s">
        <v>39</v>
      </c>
      <c r="F42" s="56"/>
      <c r="G42" s="75"/>
      <c r="H42" s="75"/>
      <c r="I42" s="75"/>
      <c r="J42" s="75"/>
      <c r="K42" s="11"/>
      <c r="L42" s="11"/>
      <c r="M42" s="11"/>
      <c r="N42" s="11"/>
      <c r="O42" s="11"/>
      <c r="P42" s="11"/>
      <c r="Q42" s="11"/>
      <c r="R42" s="11"/>
      <c r="S42" s="11"/>
      <c r="T42" s="11"/>
    </row>
    <row r="43" spans="1:20" s="55" customFormat="1" ht="18" customHeight="1" thickBot="1">
      <c r="A43" s="45"/>
      <c r="B43" s="120" t="s">
        <v>62</v>
      </c>
      <c r="C43" s="121"/>
      <c r="D43" s="122"/>
      <c r="E43" s="123"/>
      <c r="F43" s="124"/>
      <c r="G43" s="124"/>
      <c r="H43" s="124"/>
      <c r="I43" s="124"/>
      <c r="J43" s="124"/>
      <c r="K43" s="125"/>
      <c r="L43" s="45"/>
      <c r="M43" s="45"/>
      <c r="N43" s="45"/>
      <c r="O43" s="45"/>
      <c r="P43" s="45"/>
      <c r="Q43" s="45"/>
      <c r="R43" s="45"/>
      <c r="S43" s="45"/>
      <c r="T43" s="45"/>
    </row>
    <row r="44" spans="1:20" ht="15">
      <c r="A44" s="11"/>
      <c r="B44" s="25"/>
      <c r="C44" s="75"/>
      <c r="D44" s="75"/>
      <c r="E44" s="57"/>
      <c r="F44" s="56"/>
      <c r="G44" s="75"/>
      <c r="H44" s="75"/>
      <c r="I44" s="75"/>
      <c r="J44" s="75"/>
      <c r="K44" s="11"/>
      <c r="L44" s="11"/>
      <c r="M44" s="11"/>
      <c r="N44" s="11"/>
      <c r="O44" s="11"/>
      <c r="P44" s="11"/>
      <c r="Q44" s="11"/>
      <c r="R44" s="11"/>
      <c r="S44" s="11"/>
      <c r="T44" s="11"/>
    </row>
    <row r="45" spans="1:20" ht="15.75">
      <c r="A45" s="11"/>
      <c r="B45" s="15" t="s">
        <v>63</v>
      </c>
      <c r="C45" s="75"/>
      <c r="D45" s="75"/>
      <c r="E45" s="57"/>
      <c r="F45" s="56"/>
      <c r="G45" s="75"/>
      <c r="H45" s="75"/>
      <c r="I45" s="75"/>
      <c r="J45" s="75"/>
      <c r="K45" s="11"/>
      <c r="L45" s="11"/>
      <c r="M45" s="11"/>
      <c r="N45" s="11"/>
      <c r="O45" s="11"/>
      <c r="P45" s="11"/>
      <c r="Q45" s="11"/>
      <c r="R45" s="11"/>
      <c r="S45" s="11"/>
      <c r="T45" s="11"/>
    </row>
    <row r="46" spans="1:20" ht="15.75" thickBot="1">
      <c r="A46" s="11"/>
      <c r="B46" s="117" t="s">
        <v>64</v>
      </c>
      <c r="C46" s="118"/>
      <c r="D46" s="118" t="s">
        <v>61</v>
      </c>
      <c r="E46" s="119" t="s">
        <v>39</v>
      </c>
      <c r="F46" s="56"/>
      <c r="G46" s="75"/>
      <c r="H46" s="75"/>
      <c r="I46" s="75"/>
      <c r="J46" s="75"/>
      <c r="K46" s="11"/>
      <c r="L46" s="11"/>
      <c r="M46" s="11"/>
      <c r="N46" s="11"/>
      <c r="O46" s="11"/>
      <c r="P46" s="11"/>
      <c r="Q46" s="11"/>
      <c r="R46" s="11"/>
      <c r="S46" s="11"/>
      <c r="T46" s="11"/>
    </row>
    <row r="47" spans="1:20" s="133" customFormat="1" ht="15" customHeight="1">
      <c r="A47" s="126"/>
      <c r="B47" s="127"/>
      <c r="C47" s="128"/>
      <c r="D47" s="129"/>
      <c r="E47" s="130"/>
      <c r="F47" s="131"/>
      <c r="G47" s="131"/>
      <c r="H47" s="131"/>
      <c r="I47" s="131"/>
      <c r="J47" s="131"/>
      <c r="K47" s="132"/>
      <c r="L47" s="126"/>
      <c r="M47" s="126"/>
      <c r="N47" s="126"/>
      <c r="O47" s="126"/>
      <c r="P47" s="126"/>
      <c r="Q47" s="126"/>
      <c r="R47" s="126"/>
      <c r="S47" s="126"/>
      <c r="T47" s="126"/>
    </row>
    <row r="48" spans="1:20" s="133" customFormat="1" ht="15" customHeight="1">
      <c r="A48" s="126"/>
      <c r="B48" s="134"/>
      <c r="C48" s="135"/>
      <c r="D48" s="136"/>
      <c r="E48" s="137"/>
      <c r="F48" s="138"/>
      <c r="G48" s="138"/>
      <c r="H48" s="138"/>
      <c r="I48" s="138"/>
      <c r="J48" s="138"/>
      <c r="K48" s="139"/>
      <c r="L48" s="126"/>
      <c r="M48" s="126"/>
      <c r="N48" s="126"/>
      <c r="O48" s="126"/>
      <c r="P48" s="126"/>
      <c r="Q48" s="126"/>
      <c r="R48" s="126"/>
      <c r="S48" s="126"/>
      <c r="T48" s="126"/>
    </row>
    <row r="49" spans="1:20" s="133" customFormat="1" ht="15" customHeight="1" thickBot="1">
      <c r="A49" s="126"/>
      <c r="B49" s="140" t="s">
        <v>65</v>
      </c>
      <c r="C49" s="141"/>
      <c r="D49" s="142">
        <f>SUM(D47:D48)</f>
        <v>0</v>
      </c>
      <c r="E49" s="143">
        <f>IF(D49=0,"",IF(D49&gt;0,"Dieser Betrag muss den Endkunden gutgeschrieben werden.","Dieser Betrag kann den Endkunden verrechnet werden."))</f>
      </c>
      <c r="F49" s="144"/>
      <c r="G49" s="144"/>
      <c r="H49" s="144"/>
      <c r="I49" s="144"/>
      <c r="J49" s="144"/>
      <c r="K49" s="145"/>
      <c r="L49" s="126"/>
      <c r="M49" s="126"/>
      <c r="N49" s="126"/>
      <c r="O49" s="126"/>
      <c r="P49" s="126"/>
      <c r="Q49" s="126"/>
      <c r="R49" s="126"/>
      <c r="S49" s="126"/>
      <c r="T49" s="126"/>
    </row>
    <row r="50" spans="1:20" s="147" customFormat="1" ht="14.25">
      <c r="A50" s="146"/>
      <c r="B50" s="25"/>
      <c r="C50" s="75"/>
      <c r="D50" s="75"/>
      <c r="E50" s="57"/>
      <c r="F50" s="56"/>
      <c r="G50" s="75"/>
      <c r="H50" s="75"/>
      <c r="I50" s="75"/>
      <c r="J50" s="75"/>
      <c r="K50" s="146"/>
      <c r="L50" s="146"/>
      <c r="M50" s="146"/>
      <c r="N50" s="146"/>
      <c r="O50" s="146"/>
      <c r="P50" s="146"/>
      <c r="Q50" s="146"/>
      <c r="R50" s="146"/>
      <c r="S50" s="146"/>
      <c r="T50" s="146"/>
    </row>
    <row r="51" spans="1:20" s="147" customFormat="1" ht="15" thickBot="1">
      <c r="A51" s="146"/>
      <c r="B51" s="148" t="s">
        <v>66</v>
      </c>
      <c r="C51" s="75"/>
      <c r="D51" s="118" t="s">
        <v>61</v>
      </c>
      <c r="E51" s="57"/>
      <c r="F51" s="56"/>
      <c r="G51" s="75"/>
      <c r="H51" s="75"/>
      <c r="I51" s="75"/>
      <c r="J51" s="75"/>
      <c r="K51" s="146"/>
      <c r="L51" s="146"/>
      <c r="M51" s="146"/>
      <c r="N51" s="146"/>
      <c r="O51" s="146"/>
      <c r="P51" s="146"/>
      <c r="Q51" s="146"/>
      <c r="R51" s="146"/>
      <c r="S51" s="146"/>
      <c r="T51" s="146"/>
    </row>
    <row r="52" spans="1:20" s="154" customFormat="1" ht="15" customHeight="1" thickBot="1">
      <c r="A52" s="149"/>
      <c r="B52" s="150" t="s">
        <v>67</v>
      </c>
      <c r="C52" s="151"/>
      <c r="D52" s="152">
        <f>D38+D43+D49</f>
        <v>0</v>
      </c>
      <c r="E52" s="111">
        <f>IF(D52=0,"",IF(D52&gt;0,"Dieser Betrag muss den Endkunden gutgeschrieben werden.","Dieser Betrag kann den Endkunden verrechnet werden."))</f>
      </c>
      <c r="F52" s="112"/>
      <c r="G52" s="112"/>
      <c r="H52" s="112"/>
      <c r="I52" s="112"/>
      <c r="J52" s="112"/>
      <c r="K52" s="153"/>
      <c r="L52" s="149"/>
      <c r="M52" s="149"/>
      <c r="N52" s="149"/>
      <c r="O52" s="149"/>
      <c r="P52" s="149"/>
      <c r="Q52" s="149"/>
      <c r="R52" s="149"/>
      <c r="S52" s="149"/>
      <c r="T52" s="149"/>
    </row>
    <row r="53" spans="2:12" s="154" customFormat="1" ht="15" customHeight="1">
      <c r="B53" s="155"/>
      <c r="C53" s="155"/>
      <c r="D53" s="156"/>
      <c r="E53" s="157">
        <f>IF(D52&gt;0,"Die Deckungsdifferenz ist in den zukünftigen Tarifen zu berücksichtigen; Zusätzlich steht Ihren Kunden auch die Verzinsung der Deckungsdifferenz zu.",IF(D52&lt;0,"Zusätzlich steht Ihrem Unternehmen auch die kalkulatorische Verzinsung der Deckungsdifferenz zu.",""))</f>
      </c>
      <c r="F53" s="157"/>
      <c r="G53" s="157"/>
      <c r="H53" s="157"/>
      <c r="I53" s="157"/>
      <c r="J53" s="157"/>
      <c r="K53" s="157"/>
      <c r="L53" s="158"/>
    </row>
    <row r="54" spans="2:11" s="154" customFormat="1" ht="29.25" customHeight="1">
      <c r="B54" s="159"/>
      <c r="C54" s="155"/>
      <c r="D54" s="156"/>
      <c r="E54" s="160"/>
      <c r="F54" s="160"/>
      <c r="G54" s="160"/>
      <c r="H54" s="160"/>
      <c r="I54" s="160"/>
      <c r="J54" s="160"/>
      <c r="K54" s="160"/>
    </row>
    <row r="55" spans="2:11" s="154" customFormat="1" ht="15" customHeight="1" thickBot="1">
      <c r="B55" s="155"/>
      <c r="C55" s="161"/>
      <c r="D55" s="162"/>
      <c r="E55" s="163"/>
      <c r="F55" s="163"/>
      <c r="G55" s="163"/>
      <c r="H55" s="163"/>
      <c r="I55" s="163"/>
      <c r="J55" s="163"/>
      <c r="K55" s="163"/>
    </row>
    <row r="56" spans="1:20" s="169" customFormat="1" ht="15" customHeight="1" thickBot="1">
      <c r="A56" s="164"/>
      <c r="B56" s="108" t="str">
        <f>"Zinssatz für das Jahr "&amp;$C$8+2</f>
        <v>Zinssatz für das Jahr 2020</v>
      </c>
      <c r="C56" s="165"/>
      <c r="D56" s="166"/>
      <c r="E56" s="167">
        <f>IF(OR(AND(D52&lt;0,D56&gt;C55),AND(D52&gt;0,D56&lt;C55)),"Ihr WACC entspricht nicht dem WACC gem. Art. 13 StromVV.","")</f>
      </c>
      <c r="F56" s="168"/>
      <c r="G56" s="168"/>
      <c r="H56" s="168"/>
      <c r="I56" s="168"/>
      <c r="J56" s="168"/>
      <c r="K56" s="168"/>
      <c r="L56" s="164"/>
      <c r="M56" s="164"/>
      <c r="N56" s="164"/>
      <c r="O56" s="164"/>
      <c r="P56" s="164"/>
      <c r="Q56" s="164"/>
      <c r="R56" s="164"/>
      <c r="S56" s="164"/>
      <c r="T56" s="164"/>
    </row>
    <row r="57" spans="2:11" s="154" customFormat="1" ht="15" customHeight="1">
      <c r="B57" s="155"/>
      <c r="C57" s="155"/>
      <c r="D57" s="156"/>
      <c r="E57" s="170">
        <f>IF(AND(D52&gt;0,D56&lt;C55),"Bei einer Überdeckung (Saldo zu Gunsten der Kunden) muss der kalk. Zinssatz 3.83% betragen (gemäss Weisung 2/2019 der ElCom).","")</f>
      </c>
      <c r="F57" s="163"/>
      <c r="G57" s="163"/>
      <c r="H57" s="163"/>
      <c r="I57" s="163"/>
      <c r="J57" s="163"/>
      <c r="K57" s="163"/>
    </row>
    <row r="58" spans="2:11" s="154" customFormat="1" ht="15" customHeight="1">
      <c r="B58" s="155"/>
      <c r="C58" s="155"/>
      <c r="D58" s="156"/>
      <c r="E58" s="170"/>
      <c r="F58" s="163"/>
      <c r="G58" s="163"/>
      <c r="H58" s="163"/>
      <c r="I58" s="163"/>
      <c r="J58" s="163"/>
      <c r="K58" s="163"/>
    </row>
    <row r="59" spans="2:11" s="154" customFormat="1" ht="15" customHeight="1">
      <c r="B59" s="155"/>
      <c r="C59" s="155"/>
      <c r="D59" s="156"/>
      <c r="E59" s="170"/>
      <c r="F59" s="163"/>
      <c r="G59" s="163"/>
      <c r="H59" s="163"/>
      <c r="I59" s="163"/>
      <c r="J59" s="163"/>
      <c r="K59" s="163"/>
    </row>
    <row r="60" spans="2:11" s="133" customFormat="1" ht="15" customHeight="1">
      <c r="B60" s="155"/>
      <c r="C60" s="155"/>
      <c r="D60" s="156"/>
      <c r="E60" s="163"/>
      <c r="F60" s="163"/>
      <c r="G60" s="163"/>
      <c r="H60" s="163"/>
      <c r="I60" s="163"/>
      <c r="J60" s="163"/>
      <c r="K60" s="163"/>
    </row>
    <row r="61" spans="2:10" ht="15">
      <c r="B61" s="56"/>
      <c r="C61" s="56"/>
      <c r="D61" s="56"/>
      <c r="E61" s="57"/>
      <c r="F61" s="56"/>
      <c r="G61" s="56"/>
      <c r="H61" s="56"/>
      <c r="I61" s="56"/>
      <c r="J61" s="56"/>
    </row>
    <row r="62" spans="1:11" ht="16.5" thickBot="1">
      <c r="A62" s="171"/>
      <c r="B62" s="15" t="s">
        <v>0</v>
      </c>
      <c r="C62" s="118" t="s">
        <v>68</v>
      </c>
      <c r="D62" s="172">
        <v>2</v>
      </c>
      <c r="E62" s="172">
        <v>3</v>
      </c>
      <c r="F62" s="172">
        <v>4</v>
      </c>
      <c r="G62" s="172">
        <v>5</v>
      </c>
      <c r="H62" s="172">
        <v>6</v>
      </c>
      <c r="I62" s="172">
        <v>7</v>
      </c>
      <c r="J62" s="172">
        <v>8</v>
      </c>
      <c r="K62" s="172">
        <v>9</v>
      </c>
    </row>
    <row r="63" spans="1:11" s="178" customFormat="1" ht="27.75" customHeight="1">
      <c r="A63" s="171"/>
      <c r="B63" s="173"/>
      <c r="C63" s="174" t="s">
        <v>69</v>
      </c>
      <c r="D63" s="175" t="s">
        <v>70</v>
      </c>
      <c r="E63" s="174" t="s">
        <v>71</v>
      </c>
      <c r="F63" s="174" t="s">
        <v>72</v>
      </c>
      <c r="G63" s="174" t="s">
        <v>71</v>
      </c>
      <c r="H63" s="176" t="s">
        <v>73</v>
      </c>
      <c r="I63" s="176" t="s">
        <v>74</v>
      </c>
      <c r="J63" s="176" t="s">
        <v>75</v>
      </c>
      <c r="K63" s="177"/>
    </row>
    <row r="64" spans="1:11" s="178" customFormat="1" ht="14.25" customHeight="1">
      <c r="A64" s="171"/>
      <c r="B64" s="179"/>
      <c r="C64" s="180" t="str">
        <f>""&amp;C8-1</f>
        <v>2017</v>
      </c>
      <c r="D64" s="181" t="str">
        <f>""&amp;C8&amp;" insgesamt"</f>
        <v>2018 insgesamt</v>
      </c>
      <c r="E64" s="180"/>
      <c r="F64" s="180" t="s">
        <v>76</v>
      </c>
      <c r="G64" s="180" t="s">
        <v>77</v>
      </c>
      <c r="H64" s="182" t="str">
        <f>"Tarife "&amp;C8+1</f>
        <v>Tarife 2019</v>
      </c>
      <c r="I64" s="182" t="s">
        <v>78</v>
      </c>
      <c r="J64" s="182" t="str">
        <f>"Tarife "&amp;C8+2</f>
        <v>Tarife 2020</v>
      </c>
      <c r="K64" s="183"/>
    </row>
    <row r="65" spans="1:11" s="178" customFormat="1" ht="14.25" customHeight="1" thickBot="1">
      <c r="A65" s="171"/>
      <c r="B65" s="179"/>
      <c r="C65" s="180" t="s">
        <v>61</v>
      </c>
      <c r="D65" s="181" t="s">
        <v>61</v>
      </c>
      <c r="E65" s="180" t="s">
        <v>61</v>
      </c>
      <c r="F65" s="180" t="s">
        <v>61</v>
      </c>
      <c r="G65" s="180" t="s">
        <v>61</v>
      </c>
      <c r="H65" s="182" t="s">
        <v>61</v>
      </c>
      <c r="I65" s="182" t="s">
        <v>61</v>
      </c>
      <c r="J65" s="182" t="s">
        <v>61</v>
      </c>
      <c r="K65" s="183" t="s">
        <v>39</v>
      </c>
    </row>
    <row r="66" spans="2:11" ht="14.25" customHeight="1" thickBot="1">
      <c r="B66" s="184" t="s">
        <v>0</v>
      </c>
      <c r="C66" s="185"/>
      <c r="D66" s="186">
        <f>D52</f>
        <v>0</v>
      </c>
      <c r="E66" s="187">
        <f>D66+C66</f>
        <v>0</v>
      </c>
      <c r="F66" s="187">
        <f>E66*D56</f>
        <v>0</v>
      </c>
      <c r="G66" s="187">
        <f>F66+E66</f>
        <v>0</v>
      </c>
      <c r="H66" s="188"/>
      <c r="I66" s="189">
        <f>H66+G66</f>
        <v>0</v>
      </c>
      <c r="J66" s="190">
        <f>-I66/3</f>
        <v>0</v>
      </c>
      <c r="K66" s="191"/>
    </row>
    <row r="67" spans="2:10" ht="15">
      <c r="B67" s="202"/>
      <c r="C67" s="56"/>
      <c r="D67" s="56"/>
      <c r="E67" s="56"/>
      <c r="F67" s="56"/>
      <c r="H67" s="56"/>
      <c r="I67" s="56"/>
      <c r="J67" s="56"/>
    </row>
    <row r="68" spans="1:20" ht="21.75" customHeight="1">
      <c r="A68" s="75"/>
      <c r="B68" s="203" t="str">
        <f>"Der für den Tarif "&amp;C8+2&amp;" anrechenbaren Wert gemäss Spalte 8 ist bei den Gestehungskosten (Formular 5.2) in der Zelle D27 (Verwendung Deckungsdifferenzen) einzufügen."</f>
        <v>Der für den Tarif 2020 anrechenbaren Wert gemäss Spalte 8 ist bei den Gestehungskosten (Formular 5.2) in der Zelle D27 (Verwendung Deckungsdifferenzen) einzufügen.</v>
      </c>
      <c r="C68" s="75"/>
      <c r="D68" s="75"/>
      <c r="E68" s="75"/>
      <c r="F68" s="75"/>
      <c r="G68" s="75"/>
      <c r="H68" s="75"/>
      <c r="I68" s="75"/>
      <c r="J68" s="75"/>
      <c r="K68" s="11"/>
      <c r="L68" s="11"/>
      <c r="M68" s="11"/>
      <c r="N68" s="11"/>
      <c r="O68" s="11"/>
      <c r="P68" s="11"/>
      <c r="Q68" s="11"/>
      <c r="R68" s="11"/>
      <c r="S68" s="11"/>
      <c r="T68" s="11"/>
    </row>
    <row r="69" spans="1:20" ht="15">
      <c r="A69" s="75"/>
      <c r="B69" s="25" t="s">
        <v>79</v>
      </c>
      <c r="C69" s="75"/>
      <c r="D69" s="75"/>
      <c r="E69" s="75"/>
      <c r="F69" s="75"/>
      <c r="G69" s="75"/>
      <c r="H69" s="75"/>
      <c r="I69" s="75"/>
      <c r="J69" s="75"/>
      <c r="K69" s="11"/>
      <c r="L69" s="11"/>
      <c r="M69" s="11"/>
      <c r="N69" s="11"/>
      <c r="O69" s="11"/>
      <c r="P69" s="11"/>
      <c r="Q69" s="11"/>
      <c r="R69" s="11"/>
      <c r="S69" s="11"/>
      <c r="T69" s="11"/>
    </row>
    <row r="70" spans="1:20" ht="15">
      <c r="A70" s="75"/>
      <c r="B70" s="193"/>
      <c r="C70" s="194"/>
      <c r="D70" s="194"/>
      <c r="E70" s="194"/>
      <c r="F70" s="194"/>
      <c r="G70" s="194"/>
      <c r="H70" s="194"/>
      <c r="I70" s="194"/>
      <c r="J70" s="194"/>
      <c r="K70" s="195"/>
      <c r="L70" s="11"/>
      <c r="M70" s="11"/>
      <c r="N70" s="11"/>
      <c r="O70" s="11"/>
      <c r="P70" s="11"/>
      <c r="Q70" s="11"/>
      <c r="R70" s="11"/>
      <c r="S70" s="11"/>
      <c r="T70" s="11"/>
    </row>
    <row r="71" spans="1:20" ht="15">
      <c r="A71" s="75"/>
      <c r="B71" s="196"/>
      <c r="C71" s="197"/>
      <c r="D71" s="197"/>
      <c r="E71" s="197"/>
      <c r="F71" s="197"/>
      <c r="G71" s="197"/>
      <c r="H71" s="197"/>
      <c r="I71" s="197"/>
      <c r="J71" s="197"/>
      <c r="K71" s="198"/>
      <c r="L71" s="11"/>
      <c r="M71" s="11"/>
      <c r="N71" s="11"/>
      <c r="O71" s="11"/>
      <c r="P71" s="11"/>
      <c r="Q71" s="11"/>
      <c r="R71" s="11"/>
      <c r="S71" s="11"/>
      <c r="T71" s="11"/>
    </row>
    <row r="72" spans="1:20" ht="15">
      <c r="A72" s="11"/>
      <c r="B72" s="11"/>
      <c r="C72" s="11"/>
      <c r="D72" s="11"/>
      <c r="E72" s="11"/>
      <c r="F72" s="11"/>
      <c r="G72" s="11"/>
      <c r="H72" s="11"/>
      <c r="I72" s="11"/>
      <c r="J72" s="11"/>
      <c r="K72" s="11"/>
      <c r="L72" s="11"/>
      <c r="M72" s="11"/>
      <c r="N72" s="11"/>
      <c r="O72" s="11"/>
      <c r="P72" s="11"/>
      <c r="Q72" s="11"/>
      <c r="R72" s="11"/>
      <c r="S72" s="11"/>
      <c r="T72" s="11"/>
    </row>
    <row r="73" spans="1:20" s="200" customFormat="1" ht="14.25">
      <c r="A73" s="199"/>
      <c r="B73" s="199"/>
      <c r="C73" s="199"/>
      <c r="D73" s="199"/>
      <c r="E73" s="199"/>
      <c r="F73" s="199"/>
      <c r="G73" s="199"/>
      <c r="H73" s="199"/>
      <c r="I73" s="199"/>
      <c r="J73" s="199"/>
      <c r="K73" s="199"/>
      <c r="L73" s="199"/>
      <c r="M73" s="199"/>
      <c r="N73" s="199"/>
      <c r="O73" s="199"/>
      <c r="P73" s="199"/>
      <c r="Q73" s="199"/>
      <c r="R73" s="199"/>
      <c r="S73" s="199"/>
      <c r="T73" s="199"/>
    </row>
    <row r="74" spans="1:20" s="200" customFormat="1" ht="14.25">
      <c r="A74" s="199"/>
      <c r="B74" s="199"/>
      <c r="C74" s="199"/>
      <c r="D74" s="199"/>
      <c r="E74" s="199"/>
      <c r="F74" s="199"/>
      <c r="G74" s="199"/>
      <c r="H74" s="199"/>
      <c r="I74" s="199"/>
      <c r="J74" s="199"/>
      <c r="K74" s="199"/>
      <c r="L74" s="199"/>
      <c r="M74" s="199"/>
      <c r="N74" s="199"/>
      <c r="O74" s="199"/>
      <c r="P74" s="199"/>
      <c r="Q74" s="199"/>
      <c r="R74" s="199"/>
      <c r="S74" s="199"/>
      <c r="T74" s="199"/>
    </row>
    <row r="75" spans="1:20" s="200" customFormat="1" ht="14.25">
      <c r="A75" s="199"/>
      <c r="B75" s="199"/>
      <c r="C75" s="199"/>
      <c r="D75" s="12"/>
      <c r="E75" s="199"/>
      <c r="F75" s="199"/>
      <c r="G75" s="199"/>
      <c r="H75" s="199"/>
      <c r="I75" s="199"/>
      <c r="J75" s="199"/>
      <c r="K75" s="199"/>
      <c r="L75" s="199"/>
      <c r="M75" s="199"/>
      <c r="N75" s="199"/>
      <c r="O75" s="199"/>
      <c r="P75" s="199"/>
      <c r="Q75" s="199"/>
      <c r="R75" s="199"/>
      <c r="S75" s="199"/>
      <c r="T75" s="199"/>
    </row>
    <row r="76" spans="1:20" s="200" customFormat="1" ht="14.25">
      <c r="A76" s="199"/>
      <c r="B76" s="199"/>
      <c r="C76" s="199"/>
      <c r="D76" s="12"/>
      <c r="E76" s="199"/>
      <c r="F76" s="199"/>
      <c r="G76" s="199"/>
      <c r="H76" s="199"/>
      <c r="I76" s="199"/>
      <c r="J76" s="199"/>
      <c r="K76" s="199"/>
      <c r="L76" s="199"/>
      <c r="M76" s="199"/>
      <c r="N76" s="199"/>
      <c r="O76" s="199"/>
      <c r="P76" s="199"/>
      <c r="Q76" s="199"/>
      <c r="R76" s="199"/>
      <c r="S76" s="199"/>
      <c r="T76" s="199"/>
    </row>
    <row r="77" spans="1:20" s="200" customFormat="1" ht="14.25">
      <c r="A77" s="199"/>
      <c r="B77" s="199"/>
      <c r="C77" s="199"/>
      <c r="D77" s="12"/>
      <c r="E77" s="199"/>
      <c r="F77" s="199"/>
      <c r="G77" s="199"/>
      <c r="H77" s="199"/>
      <c r="I77" s="199"/>
      <c r="J77" s="199"/>
      <c r="K77" s="199"/>
      <c r="L77" s="199"/>
      <c r="M77" s="199"/>
      <c r="N77" s="199"/>
      <c r="O77" s="199"/>
      <c r="P77" s="199"/>
      <c r="Q77" s="199"/>
      <c r="R77" s="199"/>
      <c r="S77" s="199"/>
      <c r="T77" s="199"/>
    </row>
    <row r="78" spans="1:20" s="200" customFormat="1" ht="14.25">
      <c r="A78" s="199"/>
      <c r="B78" s="199"/>
      <c r="C78" s="199"/>
      <c r="D78" s="12"/>
      <c r="E78" s="199"/>
      <c r="F78" s="199"/>
      <c r="G78" s="199"/>
      <c r="H78" s="199"/>
      <c r="I78" s="199"/>
      <c r="J78" s="199"/>
      <c r="K78" s="199"/>
      <c r="L78" s="199"/>
      <c r="M78" s="199"/>
      <c r="N78" s="199"/>
      <c r="O78" s="199"/>
      <c r="P78" s="199"/>
      <c r="Q78" s="199"/>
      <c r="R78" s="199"/>
      <c r="S78" s="199"/>
      <c r="T78" s="199"/>
    </row>
    <row r="79" spans="1:20" ht="14.25">
      <c r="A79" s="11"/>
      <c r="B79" s="11"/>
      <c r="C79" s="11"/>
      <c r="D79" s="199"/>
      <c r="E79" s="11"/>
      <c r="F79" s="11"/>
      <c r="G79" s="11"/>
      <c r="H79" s="11"/>
      <c r="I79" s="11"/>
      <c r="J79" s="11"/>
      <c r="K79" s="11"/>
      <c r="L79" s="11"/>
      <c r="M79" s="11"/>
      <c r="N79" s="11"/>
      <c r="O79" s="11"/>
      <c r="P79" s="11"/>
      <c r="Q79" s="11"/>
      <c r="R79" s="11"/>
      <c r="S79" s="11"/>
      <c r="T79" s="11"/>
    </row>
    <row r="80" spans="1:20" ht="14.25">
      <c r="A80" s="11"/>
      <c r="B80" s="11"/>
      <c r="C80" s="11"/>
      <c r="D80" s="11"/>
      <c r="E80" s="11"/>
      <c r="F80" s="11"/>
      <c r="G80" s="11"/>
      <c r="H80" s="11"/>
      <c r="I80" s="11"/>
      <c r="J80" s="11"/>
      <c r="K80" s="11"/>
      <c r="L80" s="11"/>
      <c r="M80" s="11"/>
      <c r="N80" s="11"/>
      <c r="O80" s="11"/>
      <c r="P80" s="11"/>
      <c r="Q80" s="11"/>
      <c r="R80" s="11"/>
      <c r="S80" s="11"/>
      <c r="T80" s="11"/>
    </row>
    <row r="81" spans="1:20" ht="14.25">
      <c r="A81" s="11"/>
      <c r="B81" s="11"/>
      <c r="C81" s="11"/>
      <c r="D81" s="11"/>
      <c r="E81" s="11"/>
      <c r="F81" s="11"/>
      <c r="G81" s="11"/>
      <c r="H81" s="11"/>
      <c r="I81" s="11"/>
      <c r="J81" s="11"/>
      <c r="K81" s="11"/>
      <c r="L81" s="11"/>
      <c r="M81" s="11"/>
      <c r="N81" s="11"/>
      <c r="O81" s="11"/>
      <c r="P81" s="11"/>
      <c r="Q81" s="11"/>
      <c r="R81" s="11"/>
      <c r="S81" s="11"/>
      <c r="T81" s="11"/>
    </row>
    <row r="82" spans="1:20" ht="14.25">
      <c r="A82" s="11"/>
      <c r="B82" s="11"/>
      <c r="C82" s="11"/>
      <c r="D82" s="11"/>
      <c r="E82" s="11"/>
      <c r="F82" s="11"/>
      <c r="G82" s="11"/>
      <c r="H82" s="11"/>
      <c r="I82" s="11"/>
      <c r="J82" s="11"/>
      <c r="K82" s="11"/>
      <c r="L82" s="11"/>
      <c r="M82" s="11"/>
      <c r="N82" s="11"/>
      <c r="O82" s="11"/>
      <c r="P82" s="11"/>
      <c r="Q82" s="11"/>
      <c r="R82" s="11"/>
      <c r="S82" s="11"/>
      <c r="T82" s="11"/>
    </row>
    <row r="83" spans="1:20" ht="14.25">
      <c r="A83" s="11"/>
      <c r="B83" s="11"/>
      <c r="C83" s="11"/>
      <c r="D83" s="11"/>
      <c r="E83" s="11"/>
      <c r="F83" s="11"/>
      <c r="G83" s="11"/>
      <c r="H83" s="11"/>
      <c r="I83" s="11"/>
      <c r="J83" s="11"/>
      <c r="K83" s="11"/>
      <c r="L83" s="11"/>
      <c r="M83" s="11"/>
      <c r="N83" s="11"/>
      <c r="O83" s="11"/>
      <c r="P83" s="11"/>
      <c r="Q83" s="11"/>
      <c r="R83" s="11"/>
      <c r="S83" s="11"/>
      <c r="T83" s="11"/>
    </row>
    <row r="84" spans="1:20" ht="14.25">
      <c r="A84" s="11"/>
      <c r="B84" s="11"/>
      <c r="C84" s="11"/>
      <c r="D84" s="11"/>
      <c r="E84" s="11"/>
      <c r="F84" s="11"/>
      <c r="G84" s="11"/>
      <c r="H84" s="11"/>
      <c r="I84" s="11"/>
      <c r="J84" s="11"/>
      <c r="K84" s="11"/>
      <c r="L84" s="11"/>
      <c r="M84" s="11"/>
      <c r="N84" s="11"/>
      <c r="O84" s="11"/>
      <c r="P84" s="11"/>
      <c r="Q84" s="11"/>
      <c r="R84" s="11"/>
      <c r="S84" s="11"/>
      <c r="T84" s="11"/>
    </row>
    <row r="85" spans="1:20" ht="14.25">
      <c r="A85" s="11"/>
      <c r="B85" s="11"/>
      <c r="C85" s="11"/>
      <c r="D85" s="11"/>
      <c r="E85" s="11"/>
      <c r="F85" s="11"/>
      <c r="G85" s="11"/>
      <c r="H85" s="11"/>
      <c r="I85" s="11"/>
      <c r="J85" s="11"/>
      <c r="K85" s="11"/>
      <c r="L85" s="11"/>
      <c r="M85" s="11"/>
      <c r="N85" s="11"/>
      <c r="O85" s="11"/>
      <c r="P85" s="11"/>
      <c r="Q85" s="11"/>
      <c r="R85" s="11"/>
      <c r="S85" s="11"/>
      <c r="T85" s="11"/>
    </row>
    <row r="86" spans="1:20" ht="14.25">
      <c r="A86" s="11"/>
      <c r="B86" s="11"/>
      <c r="C86" s="11"/>
      <c r="D86" s="11"/>
      <c r="E86" s="11"/>
      <c r="F86" s="11"/>
      <c r="G86" s="11"/>
      <c r="H86" s="11"/>
      <c r="I86" s="11"/>
      <c r="J86" s="11"/>
      <c r="K86" s="11"/>
      <c r="L86" s="11"/>
      <c r="M86" s="11"/>
      <c r="N86" s="11"/>
      <c r="O86" s="11"/>
      <c r="P86" s="11"/>
      <c r="Q86" s="11"/>
      <c r="R86" s="11"/>
      <c r="S86" s="11"/>
      <c r="T86" s="11"/>
    </row>
    <row r="87" spans="1:20" ht="14.25">
      <c r="A87" s="11"/>
      <c r="B87" s="11"/>
      <c r="C87" s="11"/>
      <c r="D87" s="11"/>
      <c r="E87" s="11"/>
      <c r="F87" s="11"/>
      <c r="G87" s="11"/>
      <c r="H87" s="11"/>
      <c r="I87" s="11"/>
      <c r="J87" s="11"/>
      <c r="K87" s="11"/>
      <c r="L87" s="11"/>
      <c r="M87" s="11"/>
      <c r="N87" s="11"/>
      <c r="O87" s="11"/>
      <c r="P87" s="11"/>
      <c r="Q87" s="11"/>
      <c r="R87" s="11"/>
      <c r="S87" s="11"/>
      <c r="T87" s="11"/>
    </row>
    <row r="88" spans="1:20" ht="14.25">
      <c r="A88" s="11"/>
      <c r="B88" s="11"/>
      <c r="C88" s="11"/>
      <c r="D88" s="11"/>
      <c r="E88" s="11"/>
      <c r="F88" s="11"/>
      <c r="G88" s="11"/>
      <c r="H88" s="11"/>
      <c r="I88" s="11"/>
      <c r="J88" s="11"/>
      <c r="K88" s="11"/>
      <c r="L88" s="11"/>
      <c r="M88" s="11"/>
      <c r="N88" s="11"/>
      <c r="O88" s="11"/>
      <c r="P88" s="11"/>
      <c r="Q88" s="11"/>
      <c r="R88" s="11"/>
      <c r="S88" s="11"/>
      <c r="T88" s="11"/>
    </row>
    <row r="89" spans="1:20" ht="14.25">
      <c r="A89" s="11"/>
      <c r="B89" s="11"/>
      <c r="C89" s="11"/>
      <c r="D89" s="11"/>
      <c r="E89" s="11"/>
      <c r="F89" s="11"/>
      <c r="G89" s="11"/>
      <c r="H89" s="11"/>
      <c r="I89" s="11"/>
      <c r="J89" s="11"/>
      <c r="K89" s="11"/>
      <c r="L89" s="11"/>
      <c r="M89" s="11"/>
      <c r="N89" s="11"/>
      <c r="O89" s="11"/>
      <c r="P89" s="11"/>
      <c r="Q89" s="11"/>
      <c r="R89" s="11"/>
      <c r="S89" s="11"/>
      <c r="T89" s="11"/>
    </row>
    <row r="90" spans="1:20" ht="14.25">
      <c r="A90" s="11"/>
      <c r="B90" s="11"/>
      <c r="C90" s="11"/>
      <c r="D90" s="11"/>
      <c r="E90" s="11"/>
      <c r="F90" s="11"/>
      <c r="G90" s="11"/>
      <c r="H90" s="11"/>
      <c r="I90" s="11"/>
      <c r="J90" s="11"/>
      <c r="K90" s="11"/>
      <c r="L90" s="11"/>
      <c r="M90" s="11"/>
      <c r="N90" s="11"/>
      <c r="O90" s="11"/>
      <c r="P90" s="11"/>
      <c r="Q90" s="11"/>
      <c r="R90" s="11"/>
      <c r="S90" s="11"/>
      <c r="T90" s="11"/>
    </row>
    <row r="91" spans="1:20" ht="14.25">
      <c r="A91" s="11"/>
      <c r="B91" s="11"/>
      <c r="C91" s="11"/>
      <c r="D91" s="11"/>
      <c r="E91" s="11"/>
      <c r="F91" s="11"/>
      <c r="G91" s="11"/>
      <c r="H91" s="11"/>
      <c r="I91" s="11"/>
      <c r="J91" s="11"/>
      <c r="K91" s="11"/>
      <c r="L91" s="11"/>
      <c r="M91" s="11"/>
      <c r="N91" s="11"/>
      <c r="O91" s="11"/>
      <c r="P91" s="11"/>
      <c r="Q91" s="11"/>
      <c r="R91" s="11"/>
      <c r="S91" s="11"/>
      <c r="T91" s="11"/>
    </row>
    <row r="92" spans="1:20" ht="14.25">
      <c r="A92" s="11"/>
      <c r="B92" s="11"/>
      <c r="C92" s="11"/>
      <c r="D92" s="11"/>
      <c r="E92" s="11"/>
      <c r="F92" s="11"/>
      <c r="G92" s="11"/>
      <c r="H92" s="11"/>
      <c r="I92" s="11"/>
      <c r="J92" s="11"/>
      <c r="K92" s="11"/>
      <c r="L92" s="11"/>
      <c r="M92" s="11"/>
      <c r="N92" s="11"/>
      <c r="O92" s="11"/>
      <c r="P92" s="11"/>
      <c r="Q92" s="11"/>
      <c r="R92" s="11"/>
      <c r="S92" s="11"/>
      <c r="T92" s="11"/>
    </row>
    <row r="93" spans="1:20" ht="14.25">
      <c r="A93" s="11"/>
      <c r="B93" s="11"/>
      <c r="C93" s="11"/>
      <c r="D93" s="11"/>
      <c r="E93" s="11"/>
      <c r="F93" s="11"/>
      <c r="G93" s="11"/>
      <c r="H93" s="11"/>
      <c r="I93" s="11"/>
      <c r="J93" s="11"/>
      <c r="K93" s="11"/>
      <c r="L93" s="11"/>
      <c r="M93" s="11"/>
      <c r="N93" s="11"/>
      <c r="O93" s="11"/>
      <c r="P93" s="11"/>
      <c r="Q93" s="11"/>
      <c r="R93" s="11"/>
      <c r="S93" s="11"/>
      <c r="T93" s="11"/>
    </row>
    <row r="94" spans="1:20" ht="14.25">
      <c r="A94" s="11"/>
      <c r="B94" s="11"/>
      <c r="C94" s="11"/>
      <c r="D94" s="11"/>
      <c r="E94" s="11"/>
      <c r="F94" s="11"/>
      <c r="G94" s="11"/>
      <c r="H94" s="11"/>
      <c r="I94" s="11"/>
      <c r="J94" s="11"/>
      <c r="K94" s="11"/>
      <c r="L94" s="11"/>
      <c r="M94" s="11"/>
      <c r="N94" s="11"/>
      <c r="O94" s="11"/>
      <c r="P94" s="11"/>
      <c r="Q94" s="11"/>
      <c r="R94" s="11"/>
      <c r="S94" s="11"/>
      <c r="T94" s="11"/>
    </row>
    <row r="209" spans="3:11" ht="14.25">
      <c r="C209" s="14" t="s">
        <v>80</v>
      </c>
      <c r="E209" s="14">
        <v>6</v>
      </c>
      <c r="G209" s="14">
        <v>718.5</v>
      </c>
      <c r="I209" s="14">
        <v>17.25</v>
      </c>
      <c r="K209" s="14">
        <v>23.25</v>
      </c>
    </row>
    <row r="210" spans="3:11" ht="14.25">
      <c r="C210" s="14" t="s">
        <v>81</v>
      </c>
      <c r="E210" s="14">
        <v>29.25</v>
      </c>
      <c r="G210" s="14">
        <v>731.25</v>
      </c>
      <c r="I210" s="14">
        <v>17.25</v>
      </c>
      <c r="K210" s="14">
        <v>24.75</v>
      </c>
    </row>
    <row r="211" spans="3:11" ht="14.25">
      <c r="C211" s="14" t="s">
        <v>82</v>
      </c>
      <c r="E211" s="14">
        <v>29.25</v>
      </c>
      <c r="G211" s="14">
        <v>706.5</v>
      </c>
      <c r="I211" s="14">
        <v>17.25</v>
      </c>
      <c r="K211" s="14">
        <v>24</v>
      </c>
    </row>
    <row r="212" spans="3:11" ht="14.25">
      <c r="C212" s="14" t="s">
        <v>83</v>
      </c>
      <c r="E212" s="14">
        <v>39.75</v>
      </c>
      <c r="G212" s="14">
        <v>18</v>
      </c>
      <c r="I212" s="14">
        <v>14.25</v>
      </c>
      <c r="K212" s="14">
        <v>12.75</v>
      </c>
    </row>
    <row r="213" spans="3:11" ht="14.25">
      <c r="C213" s="14" t="s">
        <v>84</v>
      </c>
      <c r="E213" s="14">
        <v>39.75</v>
      </c>
      <c r="G213" s="14">
        <v>3.75</v>
      </c>
      <c r="I213" s="14">
        <v>14.25</v>
      </c>
      <c r="K213" s="14">
        <v>12.75</v>
      </c>
    </row>
    <row r="214" spans="3:11" ht="14.25">
      <c r="C214" s="14" t="s">
        <v>85</v>
      </c>
      <c r="E214" s="14">
        <v>122.25</v>
      </c>
      <c r="G214" s="14">
        <v>17.25</v>
      </c>
      <c r="I214" s="14">
        <v>13.5</v>
      </c>
      <c r="K214" s="14">
        <v>11.25</v>
      </c>
    </row>
    <row r="215" spans="3:11" ht="14.25">
      <c r="C215" s="14" t="s">
        <v>86</v>
      </c>
      <c r="E215" s="14">
        <v>122.25</v>
      </c>
      <c r="G215" s="14">
        <v>2.25</v>
      </c>
      <c r="I215" s="14">
        <v>13.5</v>
      </c>
      <c r="K215" s="14">
        <v>12</v>
      </c>
    </row>
    <row r="216" spans="3:11" ht="14.25">
      <c r="C216" s="14" t="s">
        <v>87</v>
      </c>
      <c r="E216" s="14">
        <v>176.25</v>
      </c>
      <c r="G216" s="14">
        <v>17.25</v>
      </c>
      <c r="I216" s="14">
        <v>14.25</v>
      </c>
      <c r="K216" s="14">
        <v>12.75</v>
      </c>
    </row>
    <row r="217" spans="3:11" ht="14.25">
      <c r="C217" s="14" t="s">
        <v>88</v>
      </c>
      <c r="E217" s="14">
        <v>176.25</v>
      </c>
      <c r="G217" s="14">
        <v>2.25</v>
      </c>
      <c r="I217" s="14">
        <v>14.25</v>
      </c>
      <c r="K217" s="14">
        <v>12.75</v>
      </c>
    </row>
    <row r="218" spans="3:11" ht="14.25">
      <c r="C218" s="14" t="s">
        <v>89</v>
      </c>
      <c r="E218" s="14">
        <v>354</v>
      </c>
      <c r="G218" s="14">
        <v>15.75</v>
      </c>
      <c r="I218" s="14">
        <v>13.5</v>
      </c>
      <c r="K218" s="14">
        <v>12</v>
      </c>
    </row>
    <row r="219" spans="3:11" ht="14.25">
      <c r="C219" s="14" t="s">
        <v>90</v>
      </c>
      <c r="E219" s="14">
        <v>354</v>
      </c>
      <c r="G219" s="14">
        <v>1.5</v>
      </c>
      <c r="I219" s="14">
        <v>13.5</v>
      </c>
      <c r="K219" s="14">
        <v>11.25</v>
      </c>
    </row>
    <row r="220" spans="3:11" ht="14.25">
      <c r="C220" s="14" t="s">
        <v>91</v>
      </c>
      <c r="E220" s="14">
        <v>369</v>
      </c>
      <c r="G220" s="14">
        <v>15.75</v>
      </c>
      <c r="I220" s="14">
        <v>13.5</v>
      </c>
      <c r="K220" s="14">
        <v>12</v>
      </c>
    </row>
    <row r="221" spans="3:11" ht="14.25">
      <c r="C221" s="14" t="s">
        <v>92</v>
      </c>
      <c r="E221" s="14">
        <v>369</v>
      </c>
      <c r="G221" s="14">
        <v>1.5</v>
      </c>
      <c r="I221" s="14">
        <v>13.5</v>
      </c>
      <c r="K221" s="14">
        <v>11.25</v>
      </c>
    </row>
    <row r="222" spans="3:11" ht="14.25">
      <c r="C222" s="14" t="s">
        <v>93</v>
      </c>
      <c r="E222" s="14">
        <v>384</v>
      </c>
      <c r="G222" s="14">
        <v>15.75</v>
      </c>
      <c r="I222" s="14">
        <v>15</v>
      </c>
      <c r="K222" s="14">
        <v>12</v>
      </c>
    </row>
    <row r="223" spans="3:11" ht="14.25">
      <c r="C223" s="14" t="s">
        <v>94</v>
      </c>
      <c r="E223" s="14">
        <v>384</v>
      </c>
      <c r="G223" s="14">
        <v>1.5</v>
      </c>
      <c r="I223" s="14">
        <v>15</v>
      </c>
      <c r="K223" s="14">
        <v>11.25</v>
      </c>
    </row>
    <row r="224" spans="3:11" ht="14.25">
      <c r="C224" s="14" t="s">
        <v>95</v>
      </c>
      <c r="E224" s="14">
        <v>414</v>
      </c>
      <c r="G224" s="14">
        <v>15.75</v>
      </c>
      <c r="I224" s="14">
        <v>15</v>
      </c>
      <c r="K224" s="14">
        <v>12</v>
      </c>
    </row>
    <row r="225" spans="3:11" ht="14.25">
      <c r="C225" s="14" t="s">
        <v>96</v>
      </c>
      <c r="E225" s="14">
        <v>414</v>
      </c>
      <c r="G225" s="14">
        <v>1.5</v>
      </c>
      <c r="I225" s="14">
        <v>15</v>
      </c>
      <c r="K225" s="14">
        <v>11.25</v>
      </c>
    </row>
    <row r="226" spans="3:11" ht="14.25">
      <c r="C226" s="14" t="s">
        <v>97</v>
      </c>
      <c r="E226" s="14">
        <v>429</v>
      </c>
      <c r="G226" s="14">
        <v>15.75</v>
      </c>
      <c r="I226" s="14">
        <v>15</v>
      </c>
      <c r="K226" s="14">
        <v>12</v>
      </c>
    </row>
    <row r="227" spans="3:11" ht="14.25">
      <c r="C227" s="14" t="s">
        <v>98</v>
      </c>
      <c r="E227" s="14">
        <v>429</v>
      </c>
      <c r="G227" s="14">
        <v>1.5</v>
      </c>
      <c r="I227" s="14">
        <v>15</v>
      </c>
      <c r="K227" s="14">
        <v>11.25</v>
      </c>
    </row>
    <row r="228" spans="3:11" ht="14.25">
      <c r="C228" s="14" t="s">
        <v>99</v>
      </c>
      <c r="E228" s="14">
        <v>445.5</v>
      </c>
      <c r="G228" s="14">
        <v>15.75</v>
      </c>
      <c r="I228" s="14">
        <v>13.5</v>
      </c>
      <c r="K228" s="14">
        <v>12.75</v>
      </c>
    </row>
    <row r="229" spans="3:11" ht="14.25">
      <c r="C229" s="14" t="s">
        <v>100</v>
      </c>
      <c r="E229" s="14">
        <v>445.5</v>
      </c>
      <c r="G229" s="14">
        <v>1.5</v>
      </c>
      <c r="I229" s="14">
        <v>13.5</v>
      </c>
      <c r="K229" s="14">
        <v>12.75</v>
      </c>
    </row>
    <row r="230" spans="3:11" ht="14.25">
      <c r="C230" s="14" t="s">
        <v>101</v>
      </c>
      <c r="E230" s="14">
        <v>480</v>
      </c>
      <c r="G230" s="14">
        <v>15.75</v>
      </c>
      <c r="I230" s="14">
        <v>14.25</v>
      </c>
      <c r="K230" s="14">
        <v>12.75</v>
      </c>
    </row>
    <row r="231" spans="3:11" ht="14.25">
      <c r="C231" s="14" t="s">
        <v>102</v>
      </c>
      <c r="E231" s="14">
        <v>480</v>
      </c>
      <c r="G231" s="14">
        <v>1.5</v>
      </c>
      <c r="I231" s="14">
        <v>14.25</v>
      </c>
      <c r="K231" s="14">
        <v>12.75</v>
      </c>
    </row>
    <row r="232" spans="3:11" ht="14.25">
      <c r="C232" s="14" t="s">
        <v>103</v>
      </c>
      <c r="E232" s="14">
        <v>603</v>
      </c>
      <c r="G232" s="14">
        <v>15.75</v>
      </c>
      <c r="I232" s="14">
        <v>14.25</v>
      </c>
      <c r="K232" s="14">
        <v>12.75</v>
      </c>
    </row>
    <row r="233" spans="3:11" ht="14.25">
      <c r="C233" s="14" t="s">
        <v>104</v>
      </c>
      <c r="E233" s="14">
        <v>603</v>
      </c>
      <c r="G233" s="14">
        <v>1.5</v>
      </c>
      <c r="I233" s="14">
        <v>14.25</v>
      </c>
      <c r="K233" s="14">
        <v>12.75</v>
      </c>
    </row>
    <row r="234" spans="3:11" ht="14.25">
      <c r="C234" s="14" t="s">
        <v>105</v>
      </c>
      <c r="E234" s="14">
        <v>636</v>
      </c>
      <c r="G234" s="14">
        <v>15.75</v>
      </c>
      <c r="I234" s="14">
        <v>14.25</v>
      </c>
      <c r="K234" s="14">
        <v>12</v>
      </c>
    </row>
    <row r="235" spans="3:11" ht="14.25">
      <c r="C235" s="14" t="s">
        <v>106</v>
      </c>
      <c r="E235" s="14">
        <v>636</v>
      </c>
      <c r="G235" s="14">
        <v>1.5</v>
      </c>
      <c r="I235" s="14">
        <v>14.25</v>
      </c>
      <c r="K235" s="14">
        <v>11.25</v>
      </c>
    </row>
  </sheetData>
  <sheetProtection formatCells="0" formatColumns="0" formatRows="0" selectLockedCells="1"/>
  <mergeCells count="35">
    <mergeCell ref="B63:B65"/>
    <mergeCell ref="B70:K71"/>
    <mergeCell ref="B52:C52"/>
    <mergeCell ref="E52:K52"/>
    <mergeCell ref="E53:K53"/>
    <mergeCell ref="E54:K54"/>
    <mergeCell ref="B56:C56"/>
    <mergeCell ref="E56:K56"/>
    <mergeCell ref="E43:K43"/>
    <mergeCell ref="B47:C47"/>
    <mergeCell ref="E47:K47"/>
    <mergeCell ref="B48:C48"/>
    <mergeCell ref="E48:K48"/>
    <mergeCell ref="B49:C49"/>
    <mergeCell ref="E49:K49"/>
    <mergeCell ref="J32:K32"/>
    <mergeCell ref="J33:K33"/>
    <mergeCell ref="J34:K34"/>
    <mergeCell ref="J35:K35"/>
    <mergeCell ref="J36:K36"/>
    <mergeCell ref="B38:C38"/>
    <mergeCell ref="E38:I38"/>
    <mergeCell ref="J38:K38"/>
    <mergeCell ref="J26:K26"/>
    <mergeCell ref="J27:K27"/>
    <mergeCell ref="J28:K28"/>
    <mergeCell ref="J29:K29"/>
    <mergeCell ref="J30:K30"/>
    <mergeCell ref="J31:K31"/>
    <mergeCell ref="B19:B20"/>
    <mergeCell ref="J19:K19"/>
    <mergeCell ref="J20:K20"/>
    <mergeCell ref="J21:K21"/>
    <mergeCell ref="J24:K24"/>
    <mergeCell ref="J25:K25"/>
  </mergeCells>
  <conditionalFormatting sqref="J36 G25:G31 H25:H33 G34:G36 J22 I25:I36 I66:J66 H21:I22 G22">
    <cfRule type="cellIs" priority="2" dxfId="11" operator="notEqual" stopIfTrue="1">
      <formula>0</formula>
    </cfRule>
  </conditionalFormatting>
  <conditionalFormatting sqref="G32:G33">
    <cfRule type="cellIs" priority="3" dxfId="12" operator="notEqual" stopIfTrue="1">
      <formula>0</formula>
    </cfRule>
  </conditionalFormatting>
  <conditionalFormatting sqref="B47:C47">
    <cfRule type="expression" priority="4" dxfId="7" stopIfTrue="1">
      <formula>AND($D$47&lt;&gt;"",$D$47&lt;&gt;0)</formula>
    </cfRule>
    <cfRule type="expression" priority="5" dxfId="6" stopIfTrue="1">
      <formula>AND($D$47="",$D$47=0)</formula>
    </cfRule>
  </conditionalFormatting>
  <conditionalFormatting sqref="B48:C48">
    <cfRule type="expression" priority="6" dxfId="7" stopIfTrue="1">
      <formula>AND($D$48&lt;&gt;"",$D$48&lt;&gt;0)</formula>
    </cfRule>
    <cfRule type="expression" priority="7" dxfId="6" stopIfTrue="1">
      <formula>AND($D$48="",$D$48=0)</formula>
    </cfRule>
  </conditionalFormatting>
  <conditionalFormatting sqref="G21">
    <cfRule type="cellIs" priority="1" dxfId="13" operator="notEqual" stopIfTrue="1">
      <formula>0</formula>
    </cfRule>
  </conditionalFormatting>
  <dataValidations count="14">
    <dataValidation type="decimal" allowBlank="1" showInputMessage="1" showErrorMessage="1" promptTitle="Energietarifperiode:" errorTitle="Datum" error="Bitte geben Sie hier den verwendeten Zinssatz ein!" sqref="E16">
      <formula1>0</formula1>
      <formula2>1</formula2>
    </dataValidation>
    <dataValidation type="date" allowBlank="1" showErrorMessage="1" promptTitle="Energietarifperiode:" prompt="Eingabe des Tarifjahres" errorTitle="Datum" error="Bitte geben Sie ein Datum ein!" sqref="C13">
      <formula1>36526</formula1>
      <formula2>55153</formula2>
    </dataValidation>
    <dataValidation type="date" allowBlank="1" showInputMessage="1" showErrorMessage="1" promptTitle="Energietarifperiode:" prompt="Eingabe des Tarifjahres" errorTitle="Datum" error="Bitte geben Sie ein Datum ein!" sqref="E14 C14">
      <formula1>36526</formula1>
      <formula2>55153</formula2>
    </dataValidation>
    <dataValidation type="decimal" allowBlank="1" showInputMessage="1" showErrorMessage="1" promptTitle="Zinssatz" errorTitle="Standard" error="Bitte geben Sie hier den verwendeten Zinssatz ein!" sqref="D56">
      <formula1>0</formula1>
      <formula2>0.15</formula2>
    </dataValidation>
    <dataValidation type="decimal" allowBlank="1" showInputMessage="1" showErrorMessage="1" prompt="Betrag gemäss Spalte 7 (Zelle I58), Deckungs-differenzen Energie (Formular 5.1) des Vorjahres (KoReT2019). " errorTitle="Standard" error="Bitte geben Sie einen Zahlenwert &gt;=0 ein!" sqref="C66">
      <formula1>-1000000000000</formula1>
      <formula2>1000000000000</formula2>
    </dataValidation>
    <dataValidation type="decimal" allowBlank="1" showInputMessage="1" showErrorMessage="1" prompt="Betrag welcher für die Tarife 201X tarifwirksam vorgesehen ist.&#10;- Überdeckung mit (-) eintragen.&#10;- Unterdeckung mit (+) eintragen." errorTitle="Standard" error="Bitte geben Sie einen Zahlenwert ein!" sqref="H66">
      <formula1>-1000000000000</formula1>
      <formula2>1000000000000</formula2>
    </dataValidation>
    <dataValidation type="decimal" allowBlank="1" showInputMessage="1" showErrorMessage="1" errorTitle="Standard" error="Bitte geben Sie einen Zahlenwert ein!" sqref="D43 D57:D60 D52:D55 D47:D49">
      <formula1>-1000000000</formula1>
      <formula2>1000000000</formula2>
    </dataValidation>
    <dataValidation errorStyle="warning" type="date" allowBlank="1" showInputMessage="1" showErrorMessage="1" error="Bitte überprügen Sie die Eingabe! Geben Sie bitte ein gültiges Datum ein (TT.MM.JJJJ)" sqref="C43">
      <formula1>1</formula1>
      <formula2>55153</formula2>
    </dataValidation>
    <dataValidation type="decimal" allowBlank="1" showInputMessage="1" showErrorMessage="1" promptTitle="Verwaltungs- und Vertriebskosten" prompt="Eigene Kosten des Vertriebs anhand des letzten abgeschlossenen Geschäftsjahres (Basisjahrprinzip) analog des Netzes." errorTitle="Standard" error="Bitte geben Sie einen Zahlenwert &gt;=0 ein!" sqref="C31">
      <formula1>0</formula1>
      <formula2>1000000000000</formula2>
    </dataValidation>
    <dataValidation type="decimal" allowBlank="1" showInputMessage="1" showErrorMessage="1" errorTitle="Standard" error="Bitte geben Sie einen Zahlenwert kleiner oder gleich 0 ein." sqref="C29 E29">
      <formula1>-1000000000000</formula1>
      <formula2>0</formula2>
    </dataValidation>
    <dataValidation type="decimal" allowBlank="1" showInputMessage="1" showErrorMessage="1" errorTitle="Standard" sqref="D35">
      <formula1>-1000000000000</formula1>
      <formula2>1000000000000</formula2>
    </dataValidation>
    <dataValidation type="decimal" allowBlank="1" showInputMessage="1" showErrorMessage="1" errorTitle="Standard" error="Bitte geben Sie einen Zahlenwert &gt;=0 ein!" sqref="D33">
      <formula1>-1000000000000</formula1>
      <formula2>1000000000000</formula2>
    </dataValidation>
    <dataValidation type="decimal" allowBlank="1" showInputMessage="1" showErrorMessage="1" errorTitle="Standard" error="Bitte geben Sie einen Zahlenwert &gt;=0 ein!" sqref="C32 D31:D32 C25:F28 C21:F22 D66:F66">
      <formula1>0</formula1>
      <formula2>1000000000000</formula2>
    </dataValidation>
    <dataValidation type="decimal" allowBlank="1" showInputMessage="1" showErrorMessage="1" errorTitle="Standard" error="Bitte geben Sie einen Zahlenwert &gt;0 ein!" sqref="E61 F29 C30:G30 E50:E51 E44:E45 E39:E41 D29">
      <formula1>0</formula1>
      <formula2>1000000000000</formula2>
    </dataValidation>
  </dataValidations>
  <printOptions headings="1"/>
  <pageMargins left="0.7874015748031497" right="0.5118110236220472" top="0.984251968503937" bottom="0.7874015748031497" header="0.31496062992125984" footer="0.31496062992125984"/>
  <pageSetup fitToHeight="1" fitToWidth="1" horizontalDpi="600" verticalDpi="600" orientation="landscape" paperSize="9" scale="41" r:id="rId3"/>
  <headerFooter scaleWithDoc="0">
    <oddHeader>&amp;C&amp;A; &amp;D&amp;R&amp;"Calibri,Bold"&amp;12Formular  5.1</oddHeader>
    <oddFooter>&amp;LNachkalkulation Deckungsdifferenzen Energie 2018&amp;RSeite &amp;P von &amp;N</oddFooter>
  </headerFooter>
  <ignoredErrors>
    <ignoredError sqref="G21:I21 G28:I34 G26:I26 G25:I25 H27:I27" evalError="1"/>
    <ignoredError sqref="F30" formula="1"/>
    <ignoredError sqref="G27" evalError="1"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Wyss</dc:creator>
  <cp:keywords/>
  <dc:description/>
  <cp:lastModifiedBy>Andrist Corinne ElCom</cp:lastModifiedBy>
  <cp:lastPrinted>2019-11-07T13:21:10Z</cp:lastPrinted>
  <dcterms:created xsi:type="dcterms:W3CDTF">2011-10-17T07:08:30Z</dcterms:created>
  <dcterms:modified xsi:type="dcterms:W3CDTF">2024-02-26T16:48:14Z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Fachsekretariat</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Intern</vt:lpwstr>
  </property>
  <property fmtid="{D5CDD505-2E9C-101B-9397-08002B2CF9AE}" pid="7" name="FSC#UVEKCFG@15.1700:AssignedClassificationCode">
    <vt:lpwstr>COO.1.1001.1.137917</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Christoffelgasse 5, 3003 Bern</vt:lpwstr>
  </property>
  <property fmtid="{D5CDD505-2E9C-101B-9397-08002B2CF9AE}" pid="18" name="FSC#UVEKCFG@15.1700:CurrUserAbbreviation">
    <vt:lpwstr>jag</vt:lpwstr>
  </property>
  <property fmtid="{D5CDD505-2E9C-101B-9397-08002B2CF9AE}" pid="19" name="FSC#UVEKCFG@15.1700:CategoryReference">
    <vt:lpwstr>053</vt:lpwstr>
  </property>
  <property fmtid="{D5CDD505-2E9C-101B-9397-08002B2CF9AE}" pid="20" name="FSC#UVEKCFG@15.1700:cooAddress">
    <vt:lpwstr>COO.2207.105.2.449449</vt:lpwstr>
  </property>
  <property fmtid="{D5CDD505-2E9C-101B-9397-08002B2CF9AE}" pid="21" name="FSC#UVEKCFG@15.1700:sleeveFileReference">
    <vt:lpwstr/>
  </property>
  <property fmtid="{D5CDD505-2E9C-101B-9397-08002B2CF9AE}" pid="22" name="FSC#UVEKCFG@15.1700:BureauName">
    <vt:lpwstr>Eidgenössische Elektrizitätskommission ElCom</vt:lpwstr>
  </property>
  <property fmtid="{D5CDD505-2E9C-101B-9397-08002B2CF9AE}" pid="23" name="FSC#UVEKCFG@15.1700:BureauShortName">
    <vt:lpwstr>ElCom</vt:lpwstr>
  </property>
  <property fmtid="{D5CDD505-2E9C-101B-9397-08002B2CF9AE}" pid="24" name="FSC#UVEKCFG@15.1700:BureauWebsite">
    <vt:lpwstr>www.elcom.admin.ch</vt:lpwstr>
  </property>
  <property fmtid="{D5CDD505-2E9C-101B-9397-08002B2CF9AE}" pid="25" name="FSC#UVEKCFG@15.1700:SubFileTitle">
    <vt:lpwstr>Formulare Deckungsdifferenzen Weisung 2/2019</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2019-03-21-0077</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27.03.2019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Formulare Deckungsdifferenzen Weisung 2/2019</vt:lpwstr>
  </property>
  <property fmtid="{D5CDD505-2E9C-101B-9397-08002B2CF9AE}" pid="100" name="FSC#UVEKCFG@15.1700:Nummer">
    <vt:lpwstr>2019-03-21-0077</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053-00006</vt:lpwstr>
  </property>
  <property fmtid="{D5CDD505-2E9C-101B-9397-08002B2CF9AE}" pid="136" name="FSC#COOELAK@1.1001:FileRefYear">
    <vt:lpwstr>2013</vt:lpwstr>
  </property>
  <property fmtid="{D5CDD505-2E9C-101B-9397-08002B2CF9AE}" pid="137" name="FSC#COOELAK@1.1001:FileRefOrdinal">
    <vt:lpwstr>6</vt:lpwstr>
  </property>
  <property fmtid="{D5CDD505-2E9C-101B-9397-08002B2CF9AE}" pid="138" name="FSC#COOELAK@1.1001:FileRefOU">
    <vt:lpwstr>Migration</vt:lpwstr>
  </property>
  <property fmtid="{D5CDD505-2E9C-101B-9397-08002B2CF9AE}" pid="139" name="FSC#COOELAK@1.1001:Organization">
    <vt:lpwstr/>
  </property>
  <property fmtid="{D5CDD505-2E9C-101B-9397-08002B2CF9AE}" pid="140" name="FSC#COOELAK@1.1001:Owner">
    <vt:lpwstr>Signer Peter </vt:lpwstr>
  </property>
  <property fmtid="{D5CDD505-2E9C-101B-9397-08002B2CF9AE}" pid="141" name="FSC#COOELAK@1.1001:OwnerExtension">
    <vt:lpwstr>+41 58 460 55 81</vt:lpwstr>
  </property>
  <property fmtid="{D5CDD505-2E9C-101B-9397-08002B2CF9AE}" pid="142" name="FSC#COOELAK@1.1001:OwnerFaxExtension">
    <vt:lpwstr>+41 58 460 55 28</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Preise und Tarife (ELCOM)</vt:lpwstr>
  </property>
  <property fmtid="{D5CDD505-2E9C-101B-9397-08002B2CF9AE}" pid="148" name="FSC#COOELAK@1.1001:CreatedAt">
    <vt:lpwstr>21.03.2019</vt:lpwstr>
  </property>
  <property fmtid="{D5CDD505-2E9C-101B-9397-08002B2CF9AE}" pid="149" name="FSC#COOELAK@1.1001:OU">
    <vt:lpwstr>Fachsekretariat (ELCOM)</vt:lpwstr>
  </property>
  <property fmtid="{D5CDD505-2E9C-101B-9397-08002B2CF9AE}" pid="150" name="FSC#COOELAK@1.1001:Priority">
    <vt:lpwstr> ()</vt:lpwstr>
  </property>
  <property fmtid="{D5CDD505-2E9C-101B-9397-08002B2CF9AE}" pid="151" name="FSC#COOELAK@1.1001:ObjBarCode">
    <vt:lpwstr>*COO.2207.105.2.449449*</vt:lpwstr>
  </property>
  <property fmtid="{D5CDD505-2E9C-101B-9397-08002B2CF9AE}" pid="152" name="FSC#COOELAK@1.1001:RefBarCode">
    <vt:lpwstr>*COO.2207.105.3.449449*</vt:lpwstr>
  </property>
  <property fmtid="{D5CDD505-2E9C-101B-9397-08002B2CF9AE}" pid="153" name="FSC#COOELAK@1.1001:FileRefBarCode">
    <vt:lpwstr>*053-00006*</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053</vt:lpwstr>
  </property>
  <property fmtid="{D5CDD505-2E9C-101B-9397-08002B2CF9AE}" pid="167" name="FSC#COOELAK@1.1001:CurrentUserRolePos">
    <vt:lpwstr>Registrator/in</vt:lpwstr>
  </property>
  <property fmtid="{D5CDD505-2E9C-101B-9397-08002B2CF9AE}" pid="168" name="FSC#COOELAK@1.1001:CurrentUserEmail">
    <vt:lpwstr>gabriel.jaeger@elcom.admin.ch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+41 58 46 20222</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Formulare_deckungsdifferenzen Weisung 2_2019</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Christoffelgasse 5</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053-00006/00010/00005</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COO.2207.105.2.449449</vt:lpwstr>
  </property>
  <property fmtid="{D5CDD505-2E9C-101B-9397-08002B2CF9AE}" pid="198" name="FSC#FSCFOLIO@1.1001:docpropproject">
    <vt:lpwstr/>
  </property>
</Properties>
</file>